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-15" windowWidth="8520" windowHeight="8745"/>
  </bookViews>
  <sheets>
    <sheet name="Introduction" sheetId="3" r:id="rId1"/>
    <sheet name="Modèles" sheetId="4" r:id="rId2"/>
    <sheet name="Calculs" sheetId="1" r:id="rId3"/>
    <sheet name="Graphiques" sheetId="2" r:id="rId4"/>
  </sheets>
  <externalReferences>
    <externalReference r:id="rId5"/>
  </externalReferences>
  <definedNames>
    <definedName name="Date_of_survey">'[1]Maternal orphanhood'!$R$1</definedName>
    <definedName name="MBAR" localSheetId="0">'[1]Maternal orphanhood'!$D$29</definedName>
    <definedName name="MBAR">#REF!</definedName>
    <definedName name="MBAR_m">'[1]Paternal orphanhood'!$C$17</definedName>
    <definedName name="mbar2">#REF!</definedName>
    <definedName name="Model_LTs">Modèles!$B$2:$G$2</definedName>
    <definedName name="SDAT">#REF!</definedName>
    <definedName name="SMAM">#REF!</definedName>
  </definedNames>
  <calcPr calcId="145621"/>
</workbook>
</file>

<file path=xl/calcChain.xml><?xml version="1.0" encoding="utf-8"?>
<calcChain xmlns="http://schemas.openxmlformats.org/spreadsheetml/2006/main">
  <c r="J59" i="1" l="1"/>
  <c r="J48" i="1"/>
  <c r="J37" i="1"/>
  <c r="J26" i="1"/>
  <c r="J15" i="1"/>
  <c r="C5" i="1" l="1"/>
  <c r="E38" i="1"/>
  <c r="C30" i="1"/>
  <c r="C40" i="1"/>
  <c r="B21" i="4" l="1"/>
  <c r="B23" i="4"/>
  <c r="C23" i="4" s="1"/>
  <c r="B24" i="4"/>
  <c r="C24" i="4" s="1"/>
  <c r="B25" i="4"/>
  <c r="C25" i="4" s="1"/>
  <c r="B26" i="4"/>
  <c r="C26" i="4" s="1"/>
  <c r="H7" i="1" s="1"/>
  <c r="H18" i="1" s="1"/>
  <c r="H29" i="1" s="1"/>
  <c r="H40" i="1" s="1"/>
  <c r="H51" i="1" s="1"/>
  <c r="H62" i="1" s="1"/>
  <c r="B27" i="4"/>
  <c r="C27" i="4" s="1"/>
  <c r="H8" i="1" s="1"/>
  <c r="H19" i="1" s="1"/>
  <c r="H30" i="1" s="1"/>
  <c r="H41" i="1" s="1"/>
  <c r="H52" i="1" s="1"/>
  <c r="H63" i="1" s="1"/>
  <c r="B28" i="4"/>
  <c r="C28" i="4" s="1"/>
  <c r="H9" i="1" s="1"/>
  <c r="H20" i="1" s="1"/>
  <c r="H31" i="1" s="1"/>
  <c r="H42" i="1" s="1"/>
  <c r="H53" i="1" s="1"/>
  <c r="H64" i="1" s="1"/>
  <c r="B29" i="4"/>
  <c r="C29" i="4" s="1"/>
  <c r="B30" i="4"/>
  <c r="C30" i="4" s="1"/>
  <c r="B31" i="4"/>
  <c r="C31" i="4" s="1"/>
  <c r="B32" i="4"/>
  <c r="C32" i="4" s="1"/>
  <c r="J4" i="1"/>
  <c r="A2" i="1"/>
  <c r="K1" i="1"/>
  <c r="K2" i="1" s="1"/>
  <c r="H6" i="1" l="1"/>
  <c r="H17" i="1" s="1"/>
  <c r="H28" i="1" s="1"/>
  <c r="H39" i="1" s="1"/>
  <c r="H50" i="1" s="1"/>
  <c r="H61" i="1" s="1"/>
  <c r="H10" i="1"/>
  <c r="H21" i="1" s="1"/>
  <c r="H32" i="1" s="1"/>
  <c r="H43" i="1" s="1"/>
  <c r="H54" i="1" s="1"/>
  <c r="H65" i="1" s="1"/>
  <c r="H11" i="1"/>
  <c r="H22" i="1" s="1"/>
  <c r="H33" i="1" s="1"/>
  <c r="H44" i="1" s="1"/>
  <c r="H55" i="1" s="1"/>
  <c r="H66" i="1" s="1"/>
  <c r="D66" i="1" l="1"/>
  <c r="B66" i="1"/>
  <c r="D65" i="1"/>
  <c r="B65" i="1"/>
  <c r="D64" i="1"/>
  <c r="B64" i="1"/>
  <c r="D63" i="1"/>
  <c r="E63" i="1" s="1"/>
  <c r="K63" i="1" s="1"/>
  <c r="B63" i="1"/>
  <c r="D62" i="1"/>
  <c r="B62" i="1"/>
  <c r="D61" i="1"/>
  <c r="B61" i="1"/>
  <c r="D60" i="1"/>
  <c r="B60" i="1"/>
  <c r="B67" i="1" s="1"/>
  <c r="B50" i="1"/>
  <c r="D50" i="1"/>
  <c r="B51" i="1"/>
  <c r="D51" i="1"/>
  <c r="B52" i="1"/>
  <c r="D52" i="1"/>
  <c r="B53" i="1"/>
  <c r="D53" i="1"/>
  <c r="B54" i="1"/>
  <c r="D54" i="1"/>
  <c r="B55" i="1"/>
  <c r="D55" i="1"/>
  <c r="D49" i="1"/>
  <c r="B49" i="1"/>
  <c r="E40" i="1"/>
  <c r="E41" i="1"/>
  <c r="K41" i="1" s="1"/>
  <c r="E42" i="1"/>
  <c r="E43" i="1"/>
  <c r="K43" i="1" s="1"/>
  <c r="E44" i="1"/>
  <c r="D45" i="1"/>
  <c r="B45" i="1"/>
  <c r="C44" i="1"/>
  <c r="C43" i="1"/>
  <c r="C42" i="1"/>
  <c r="C41" i="1"/>
  <c r="E39" i="1"/>
  <c r="C39" i="1"/>
  <c r="C38" i="1"/>
  <c r="D34" i="1"/>
  <c r="B34" i="1"/>
  <c r="E33" i="1"/>
  <c r="C33" i="1"/>
  <c r="E32" i="1"/>
  <c r="K32" i="1" s="1"/>
  <c r="C32" i="1"/>
  <c r="E31" i="1"/>
  <c r="C31" i="1"/>
  <c r="E30" i="1"/>
  <c r="K30" i="1" s="1"/>
  <c r="E29" i="1"/>
  <c r="C29" i="1"/>
  <c r="E28" i="1"/>
  <c r="C28" i="1"/>
  <c r="E27" i="1"/>
  <c r="C27" i="1"/>
  <c r="C49" i="1" s="1"/>
  <c r="D23" i="1"/>
  <c r="D12" i="1"/>
  <c r="B12" i="1"/>
  <c r="B23" i="1"/>
  <c r="C11" i="1"/>
  <c r="C10" i="1"/>
  <c r="C9" i="1"/>
  <c r="C8" i="1"/>
  <c r="C7" i="1"/>
  <c r="C6" i="1"/>
  <c r="C50" i="1" s="1"/>
  <c r="C16" i="1"/>
  <c r="C17" i="1"/>
  <c r="C18" i="1"/>
  <c r="C19" i="1"/>
  <c r="C20" i="1"/>
  <c r="C21" i="1"/>
  <c r="C65" i="1" s="1"/>
  <c r="C22" i="1"/>
  <c r="E22" i="1"/>
  <c r="K22" i="1" s="1"/>
  <c r="E21" i="1"/>
  <c r="K21" i="1" s="1"/>
  <c r="E20" i="1"/>
  <c r="K20" i="1" s="1"/>
  <c r="E19" i="1"/>
  <c r="K19" i="1" s="1"/>
  <c r="E18" i="1"/>
  <c r="K18" i="1" s="1"/>
  <c r="E17" i="1"/>
  <c r="E16" i="1"/>
  <c r="E6" i="1"/>
  <c r="K6" i="1" s="1"/>
  <c r="E7" i="1"/>
  <c r="K7" i="1" s="1"/>
  <c r="E8" i="1"/>
  <c r="K8" i="1" s="1"/>
  <c r="E9" i="1"/>
  <c r="E10" i="1"/>
  <c r="K10" i="1" s="1"/>
  <c r="E11" i="1"/>
  <c r="K11" i="1" s="1"/>
  <c r="E5" i="1"/>
  <c r="C53" i="1" l="1"/>
  <c r="E65" i="1"/>
  <c r="K65" i="1" s="1"/>
  <c r="K9" i="1"/>
  <c r="G9" i="1"/>
  <c r="I9" i="1" s="1"/>
  <c r="J9" i="1" s="1"/>
  <c r="C64" i="1"/>
  <c r="C60" i="1"/>
  <c r="C54" i="1"/>
  <c r="E53" i="1"/>
  <c r="K53" i="1" s="1"/>
  <c r="E54" i="1"/>
  <c r="K54" i="1" s="1"/>
  <c r="E50" i="1"/>
  <c r="K50" i="1" s="1"/>
  <c r="E64" i="1"/>
  <c r="K64" i="1" s="1"/>
  <c r="C63" i="1"/>
  <c r="C66" i="1"/>
  <c r="C62" i="1"/>
  <c r="G17" i="1"/>
  <c r="I17" i="1" s="1"/>
  <c r="J17" i="1" s="1"/>
  <c r="K17" i="1"/>
  <c r="G28" i="1"/>
  <c r="I28" i="1" s="1"/>
  <c r="J28" i="1" s="1"/>
  <c r="K28" i="1"/>
  <c r="G29" i="1"/>
  <c r="I29" i="1" s="1"/>
  <c r="J29" i="1" s="1"/>
  <c r="K29" i="1"/>
  <c r="G31" i="1"/>
  <c r="I31" i="1" s="1"/>
  <c r="J31" i="1" s="1"/>
  <c r="K31" i="1"/>
  <c r="G33" i="1"/>
  <c r="I33" i="1" s="1"/>
  <c r="J33" i="1" s="1"/>
  <c r="K33" i="1"/>
  <c r="G39" i="1"/>
  <c r="I39" i="1" s="1"/>
  <c r="J39" i="1" s="1"/>
  <c r="K39" i="1"/>
  <c r="G44" i="1"/>
  <c r="I44" i="1" s="1"/>
  <c r="J44" i="1" s="1"/>
  <c r="K44" i="1"/>
  <c r="G42" i="1"/>
  <c r="I42" i="1" s="1"/>
  <c r="J42" i="1" s="1"/>
  <c r="K42" i="1"/>
  <c r="G40" i="1"/>
  <c r="I40" i="1" s="1"/>
  <c r="J40" i="1" s="1"/>
  <c r="K40" i="1"/>
  <c r="G41" i="1"/>
  <c r="I41" i="1" s="1"/>
  <c r="J41" i="1" s="1"/>
  <c r="C51" i="1"/>
  <c r="C52" i="1"/>
  <c r="C55" i="1"/>
  <c r="C61" i="1"/>
  <c r="G32" i="1"/>
  <c r="I32" i="1" s="1"/>
  <c r="J32" i="1" s="1"/>
  <c r="E55" i="1"/>
  <c r="K55" i="1" s="1"/>
  <c r="E52" i="1"/>
  <c r="K52" i="1" s="1"/>
  <c r="E51" i="1"/>
  <c r="K51" i="1" s="1"/>
  <c r="D67" i="1"/>
  <c r="G30" i="1"/>
  <c r="I30" i="1" s="1"/>
  <c r="J30" i="1" s="1"/>
  <c r="C34" i="1"/>
  <c r="C45" i="1"/>
  <c r="G43" i="1"/>
  <c r="I43" i="1" s="1"/>
  <c r="J43" i="1" s="1"/>
  <c r="E61" i="1"/>
  <c r="K61" i="1" s="1"/>
  <c r="B56" i="1"/>
  <c r="E60" i="1"/>
  <c r="E62" i="1"/>
  <c r="K62" i="1" s="1"/>
  <c r="E66" i="1"/>
  <c r="K66" i="1" s="1"/>
  <c r="G65" i="1"/>
  <c r="I65" i="1" s="1"/>
  <c r="J65" i="1" s="1"/>
  <c r="G63" i="1"/>
  <c r="I63" i="1" s="1"/>
  <c r="J63" i="1" s="1"/>
  <c r="D56" i="1"/>
  <c r="E49" i="1"/>
  <c r="G10" i="1"/>
  <c r="I10" i="1" s="1"/>
  <c r="J10" i="1" s="1"/>
  <c r="G11" i="1"/>
  <c r="I11" i="1" s="1"/>
  <c r="J11" i="1" s="1"/>
  <c r="C12" i="1"/>
  <c r="G20" i="1"/>
  <c r="I20" i="1" s="1"/>
  <c r="J20" i="1" s="1"/>
  <c r="G22" i="1"/>
  <c r="I22" i="1" s="1"/>
  <c r="J22" i="1" s="1"/>
  <c r="C23" i="1"/>
  <c r="G51" i="1" l="1"/>
  <c r="I51" i="1" s="1"/>
  <c r="J51" i="1" s="1"/>
  <c r="G64" i="1"/>
  <c r="I64" i="1" s="1"/>
  <c r="J64" i="1" s="1"/>
  <c r="G54" i="1"/>
  <c r="I54" i="1" s="1"/>
  <c r="J54" i="1" s="1"/>
  <c r="G53" i="1"/>
  <c r="I53" i="1" s="1"/>
  <c r="J53" i="1" s="1"/>
  <c r="G52" i="1"/>
  <c r="I52" i="1" s="1"/>
  <c r="J52" i="1" s="1"/>
  <c r="G50" i="1"/>
  <c r="I50" i="1" s="1"/>
  <c r="J50" i="1" s="1"/>
  <c r="C56" i="1"/>
  <c r="C67" i="1"/>
  <c r="G55" i="1"/>
  <c r="I55" i="1" s="1"/>
  <c r="J55" i="1" s="1"/>
  <c r="G61" i="1"/>
  <c r="I61" i="1" s="1"/>
  <c r="J61" i="1" s="1"/>
  <c r="G62" i="1"/>
  <c r="I62" i="1" s="1"/>
  <c r="J62" i="1" s="1"/>
  <c r="G66" i="1"/>
  <c r="I66" i="1" s="1"/>
  <c r="J66" i="1" s="1"/>
  <c r="G21" i="1"/>
  <c r="I21" i="1" s="1"/>
  <c r="J21" i="1" s="1"/>
  <c r="G19" i="1"/>
  <c r="I19" i="1" s="1"/>
  <c r="J19" i="1" s="1"/>
  <c r="G18" i="1"/>
  <c r="I18" i="1" s="1"/>
  <c r="J18" i="1" s="1"/>
  <c r="G6" i="1"/>
  <c r="I6" i="1" s="1"/>
  <c r="J6" i="1" s="1"/>
  <c r="G8" i="1"/>
  <c r="I8" i="1" s="1"/>
  <c r="J8" i="1" s="1"/>
  <c r="G7" i="1"/>
  <c r="I7" i="1" s="1"/>
  <c r="J7" i="1" s="1"/>
</calcChain>
</file>

<file path=xl/comments1.xml><?xml version="1.0" encoding="utf-8"?>
<comments xmlns="http://schemas.openxmlformats.org/spreadsheetml/2006/main">
  <authors>
    <author>Ian Timaeus</author>
  </authors>
  <commentList>
    <comment ref="G2" authorId="0">
      <text>
        <r>
          <rPr>
            <sz val="9"/>
            <color indexed="81"/>
            <rFont val="Tahoma"/>
            <family val="2"/>
          </rPr>
          <t xml:space="preserve">N.B. Cette équation estime que </t>
        </r>
        <r>
          <rPr>
            <i/>
            <sz val="12"/>
            <color indexed="81"/>
            <rFont val="Times New Roman"/>
            <family val="1"/>
          </rPr>
          <t>l</t>
        </r>
        <r>
          <rPr>
            <sz val="9"/>
            <color indexed="81"/>
            <rFont val="Tahoma"/>
            <family val="2"/>
          </rPr>
          <t>(35+n+5)/</t>
        </r>
        <r>
          <rPr>
            <i/>
            <sz val="12"/>
            <color indexed="81"/>
            <rFont val="Times New Roman"/>
            <family val="1"/>
          </rPr>
          <t>l</t>
        </r>
        <r>
          <rPr>
            <sz val="9"/>
            <color indexed="81"/>
            <rFont val="Tahoma"/>
            <family val="2"/>
          </rPr>
          <t xml:space="preserve">(35), et non pas </t>
        </r>
        <r>
          <rPr>
            <i/>
            <sz val="12"/>
            <color indexed="81"/>
            <rFont val="Times New Roman"/>
            <family val="1"/>
          </rPr>
          <t>l</t>
        </r>
        <r>
          <rPr>
            <sz val="9"/>
            <color indexed="81"/>
            <rFont val="Tahoma"/>
            <family val="2"/>
          </rPr>
          <t>(35+n)/</t>
        </r>
        <r>
          <rPr>
            <i/>
            <sz val="12"/>
            <color indexed="81"/>
            <rFont val="Times New Roman"/>
            <family val="1"/>
          </rPr>
          <t>l</t>
        </r>
        <r>
          <rPr>
            <sz val="9"/>
            <color indexed="81"/>
            <rFont val="Tahoma"/>
            <family val="2"/>
          </rPr>
          <t xml:space="preserve">(35). Il est adapté aux mêmes données que les équations dans le Timaeus (1992), mais il donne des estimations plus robustes que d'estimer </t>
        </r>
        <r>
          <rPr>
            <i/>
            <sz val="12"/>
            <color indexed="81"/>
            <rFont val="Times New Roman"/>
            <family val="1"/>
          </rPr>
          <t>l</t>
        </r>
        <r>
          <rPr>
            <sz val="9"/>
            <color indexed="81"/>
            <rFont val="Tahoma"/>
            <family val="2"/>
          </rPr>
          <t>(45)/</t>
        </r>
        <r>
          <rPr>
            <i/>
            <sz val="12"/>
            <color indexed="81"/>
            <rFont val="Times New Roman"/>
            <family val="1"/>
          </rPr>
          <t>l</t>
        </r>
        <r>
          <rPr>
            <sz val="9"/>
            <color indexed="81"/>
            <rFont val="Tahoma"/>
            <family val="2"/>
          </rPr>
          <t>(35) en utilisant l'équation publié.</t>
        </r>
      </text>
    </comment>
  </commentList>
</comments>
</file>

<file path=xl/sharedStrings.xml><?xml version="1.0" encoding="utf-8"?>
<sst xmlns="http://schemas.openxmlformats.org/spreadsheetml/2006/main" count="218" uniqueCount="84">
  <si>
    <t>Date</t>
  </si>
  <si>
    <t>α</t>
  </si>
  <si>
    <r>
      <rPr>
        <b/>
        <vertAlign val="subscript"/>
        <sz val="11"/>
        <rFont val="Arial Narrow"/>
        <family val="2"/>
      </rPr>
      <t>5</t>
    </r>
    <r>
      <rPr>
        <b/>
        <i/>
        <sz val="11"/>
        <rFont val="Arial Narrow"/>
        <family val="2"/>
      </rPr>
      <t>S</t>
    </r>
    <r>
      <rPr>
        <b/>
        <i/>
        <vertAlign val="subscript"/>
        <sz val="11"/>
        <rFont val="Arial Narrow"/>
        <family val="2"/>
      </rPr>
      <t>n</t>
    </r>
    <r>
      <rPr>
        <b/>
        <vertAlign val="subscript"/>
        <sz val="11"/>
        <rFont val="Arial Narrow"/>
        <family val="2"/>
      </rPr>
      <t>-5</t>
    </r>
  </si>
  <si>
    <t>Total</t>
  </si>
  <si>
    <r>
      <rPr>
        <sz val="10"/>
        <rFont val="Calibri"/>
        <family val="2"/>
      </rPr>
      <t>α</t>
    </r>
    <r>
      <rPr>
        <sz val="10"/>
        <rFont val="Arial"/>
        <family val="2"/>
      </rPr>
      <t xml:space="preserve"> =</t>
    </r>
  </si>
  <si>
    <r>
      <rPr>
        <sz val="10"/>
        <rFont val="Calibri"/>
        <family val="2"/>
      </rPr>
      <t>β</t>
    </r>
    <r>
      <rPr>
        <sz val="10"/>
        <rFont val="Arial"/>
        <family val="2"/>
      </rPr>
      <t xml:space="preserve"> =</t>
    </r>
  </si>
  <si>
    <t>Proportion</t>
  </si>
  <si>
    <r>
      <rPr>
        <b/>
        <i/>
        <sz val="11"/>
        <rFont val="Arial Narrow"/>
        <family val="2"/>
      </rPr>
      <t>a</t>
    </r>
    <r>
      <rPr>
        <b/>
        <sz val="11"/>
        <rFont val="Arial Narrow"/>
        <family val="2"/>
      </rPr>
      <t>(</t>
    </r>
    <r>
      <rPr>
        <b/>
        <i/>
        <sz val="11"/>
        <rFont val="Arial Narrow"/>
        <family val="2"/>
      </rPr>
      <t>n</t>
    </r>
    <r>
      <rPr>
        <b/>
        <sz val="11"/>
        <rFont val="Arial Narrow"/>
        <family val="2"/>
      </rPr>
      <t>)</t>
    </r>
  </si>
  <si>
    <r>
      <rPr>
        <b/>
        <i/>
        <sz val="11"/>
        <rFont val="Arial Narrow"/>
        <family val="2"/>
      </rPr>
      <t>b</t>
    </r>
    <r>
      <rPr>
        <b/>
        <sz val="11"/>
        <rFont val="Arial Narrow"/>
        <family val="2"/>
      </rPr>
      <t>(</t>
    </r>
    <r>
      <rPr>
        <b/>
        <i/>
        <sz val="11"/>
        <rFont val="Arial Narrow"/>
        <family val="2"/>
      </rPr>
      <t>n</t>
    </r>
    <r>
      <rPr>
        <b/>
        <sz val="11"/>
        <rFont val="Arial Narrow"/>
        <family val="2"/>
      </rPr>
      <t>)</t>
    </r>
  </si>
  <si>
    <t>Bangladesh</t>
  </si>
  <si>
    <r>
      <rPr>
        <b/>
        <i/>
        <sz val="12"/>
        <rFont val="Times New Roman"/>
        <family val="1"/>
      </rPr>
      <t>l</t>
    </r>
    <r>
      <rPr>
        <b/>
        <i/>
        <vertAlign val="subscript"/>
        <sz val="11"/>
        <rFont val="Arial Narrow"/>
        <family val="2"/>
      </rPr>
      <t>s</t>
    </r>
    <r>
      <rPr>
        <b/>
        <sz val="11"/>
        <rFont val="Arial Narrow"/>
        <family val="2"/>
      </rPr>
      <t>(</t>
    </r>
    <r>
      <rPr>
        <b/>
        <i/>
        <sz val="11"/>
        <rFont val="Arial Narrow"/>
        <family val="2"/>
      </rPr>
      <t>n</t>
    </r>
    <r>
      <rPr>
        <b/>
        <sz val="11"/>
        <rFont val="Arial Narrow"/>
        <family val="2"/>
      </rPr>
      <t>)</t>
    </r>
  </si>
  <si>
    <t>Standard</t>
  </si>
  <si>
    <r>
      <t>(</t>
    </r>
    <r>
      <rPr>
        <b/>
        <i/>
        <sz val="11"/>
        <rFont val="Arial Narrow"/>
        <family val="2"/>
      </rPr>
      <t>n</t>
    </r>
    <r>
      <rPr>
        <b/>
        <sz val="11"/>
        <rFont val="Arial Narrow"/>
        <family val="2"/>
      </rPr>
      <t>)</t>
    </r>
  </si>
  <si>
    <t>Age</t>
  </si>
  <si>
    <r>
      <rPr>
        <b/>
        <i/>
        <vertAlign val="subscript"/>
        <sz val="11"/>
        <rFont val="Arial Narrow"/>
        <family val="2"/>
      </rPr>
      <t>n-15</t>
    </r>
    <r>
      <rPr>
        <b/>
        <i/>
        <sz val="11"/>
        <rFont val="Arial Narrow"/>
        <family val="2"/>
      </rPr>
      <t>p</t>
    </r>
    <r>
      <rPr>
        <b/>
        <vertAlign val="subscript"/>
        <sz val="11"/>
        <rFont val="Arial Narrow"/>
        <family val="2"/>
      </rPr>
      <t>15</t>
    </r>
  </si>
  <si>
    <t>Version 1.0 Date: 8/11/2011</t>
  </si>
  <si>
    <t>25q15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</si>
  <si>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</si>
  <si>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</si>
  <si>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</si>
  <si>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</si>
  <si>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</si>
  <si>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</si>
  <si>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</si>
  <si>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</si>
  <si>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</si>
  <si>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Standard life table</t>
  </si>
  <si>
    <r>
      <rPr>
        <b/>
        <i/>
        <sz val="11"/>
        <rFont val="Arial Narrow"/>
        <family val="2"/>
      </rPr>
      <t>Y</t>
    </r>
    <r>
      <rPr>
        <b/>
        <vertAlign val="subscript"/>
        <sz val="11"/>
        <rFont val="Arial Narrow"/>
        <family val="2"/>
      </rPr>
      <t>s</t>
    </r>
    <r>
      <rPr>
        <b/>
        <sz val="11"/>
        <rFont val="Arial Narrow"/>
        <family val="2"/>
      </rPr>
      <t>(</t>
    </r>
    <r>
      <rPr>
        <b/>
        <i/>
        <sz val="11"/>
        <rFont val="Arial Narrow"/>
        <family val="2"/>
      </rPr>
      <t>x</t>
    </r>
    <r>
      <rPr>
        <b/>
        <sz val="11"/>
        <rFont val="Arial Narrow"/>
        <family val="2"/>
      </rPr>
      <t>)</t>
    </r>
  </si>
  <si>
    <r>
      <rPr>
        <b/>
        <i/>
        <sz val="11"/>
        <rFont val="Arial Narrow"/>
        <family val="2"/>
      </rPr>
      <t>Y</t>
    </r>
    <r>
      <rPr>
        <b/>
        <sz val="11"/>
        <rFont val="Arial Narrow"/>
        <family val="2"/>
      </rPr>
      <t>(</t>
    </r>
    <r>
      <rPr>
        <b/>
        <i/>
        <sz val="11"/>
        <rFont val="Arial Narrow"/>
        <family val="2"/>
      </rPr>
      <t>x</t>
    </r>
    <r>
      <rPr>
        <b/>
        <sz val="11"/>
        <rFont val="Arial Narrow"/>
        <family val="2"/>
      </rPr>
      <t>)</t>
    </r>
  </si>
  <si>
    <t>15-19</t>
  </si>
  <si>
    <t>20-24</t>
  </si>
  <si>
    <t>25-29</t>
  </si>
  <si>
    <t>30-34</t>
  </si>
  <si>
    <t>35-39</t>
  </si>
  <si>
    <t>40-44</t>
  </si>
  <si>
    <t>45-49</t>
  </si>
  <si>
    <t xml:space="preserve">Cette méthode est présentée dans : </t>
  </si>
  <si>
    <t>Saisie des données :</t>
  </si>
  <si>
    <t>Saisir le nom du pays ou de la population, à droite de cette cellule.</t>
  </si>
  <si>
    <t xml:space="preserve">Choisir l'indice résumé de mortalité adulte que vous souhaitez faire apparaître dans les tableaux et graphiques, en utilisant le menu déroulant à droite de cette cellule. </t>
  </si>
  <si>
    <t>Saisir la date moyenne d'interview ou le point médian de la période où a été réalisé le travail de terrain, à droite de cette cellule.</t>
  </si>
  <si>
    <r>
      <t xml:space="preserve">Saisir le nombre de frères vivants à 15 ans déclaré par les répondantes femmes dans les cellules </t>
    </r>
    <r>
      <rPr>
        <b/>
        <sz val="12"/>
        <rFont val="Arial"/>
        <family val="2"/>
      </rPr>
      <t>B5:B11</t>
    </r>
    <r>
      <rPr>
        <sz val="12"/>
        <rFont val="Arial"/>
        <family val="2"/>
      </rPr>
      <t xml:space="preserve"> et le nombre de sœurs vivantes à 15 ans déclaré par les répondantes femmes dans les cellules </t>
    </r>
    <r>
      <rPr>
        <b/>
        <sz val="12"/>
        <rFont val="Arial"/>
        <family val="2"/>
      </rPr>
      <t>B16:B22</t>
    </r>
    <r>
      <rPr>
        <sz val="12"/>
        <rFont val="Arial"/>
        <family val="2"/>
      </rPr>
      <t xml:space="preserve"> de la feuille </t>
    </r>
    <r>
      <rPr>
        <b/>
        <i/>
        <sz val="12"/>
        <rFont val="Arial"/>
        <family val="2"/>
      </rPr>
      <t>Calculs</t>
    </r>
    <r>
      <rPr>
        <sz val="12"/>
        <rFont val="Arial"/>
        <family val="2"/>
      </rPr>
      <t>.</t>
    </r>
  </si>
  <si>
    <r>
      <t xml:space="preserve">Saisir le nombre de frères encore en vie déclaré par les répondantes femmes dans les cellules </t>
    </r>
    <r>
      <rPr>
        <b/>
        <sz val="12"/>
        <rFont val="Arial"/>
        <family val="2"/>
      </rPr>
      <t>C5:C11</t>
    </r>
    <r>
      <rPr>
        <sz val="12"/>
        <rFont val="Arial"/>
        <family val="2"/>
      </rPr>
      <t xml:space="preserve"> et le nombre de sœurs encore en vie déclaré par les répondantes femmes dans les cellules </t>
    </r>
    <r>
      <rPr>
        <b/>
        <sz val="12"/>
        <rFont val="Arial"/>
        <family val="2"/>
      </rPr>
      <t>C16:C22</t>
    </r>
    <r>
      <rPr>
        <sz val="12"/>
        <rFont val="Arial"/>
        <family val="2"/>
      </rPr>
      <t xml:space="preserve"> de la feuille </t>
    </r>
    <r>
      <rPr>
        <b/>
        <i/>
        <sz val="12"/>
        <rFont val="Arial"/>
        <family val="2"/>
      </rPr>
      <t>Calculs.</t>
    </r>
  </si>
  <si>
    <r>
      <t xml:space="preserve">Saisir le nombre de frères vivants à 15 ans déclaré par les répondants hommes dans les cellules </t>
    </r>
    <r>
      <rPr>
        <b/>
        <sz val="12"/>
        <rFont val="Arial"/>
        <family val="2"/>
      </rPr>
      <t>B27:B33</t>
    </r>
    <r>
      <rPr>
        <sz val="12"/>
        <rFont val="Arial"/>
        <family val="2"/>
      </rPr>
      <t xml:space="preserve"> et le nombre de sœurs vivantes à 15 ans déclaré par les répondants hommes dans les cellules </t>
    </r>
    <r>
      <rPr>
        <b/>
        <sz val="12"/>
        <rFont val="Arial"/>
        <family val="2"/>
      </rPr>
      <t>B38:B44</t>
    </r>
    <r>
      <rPr>
        <sz val="12"/>
        <rFont val="Arial"/>
        <family val="2"/>
      </rPr>
      <t xml:space="preserve"> de la feuille </t>
    </r>
    <r>
      <rPr>
        <b/>
        <i/>
        <sz val="12"/>
        <rFont val="Arial"/>
        <family val="2"/>
      </rPr>
      <t>Calculs</t>
    </r>
    <r>
      <rPr>
        <sz val="12"/>
        <rFont val="Arial"/>
        <family val="2"/>
      </rPr>
      <t>.</t>
    </r>
  </si>
  <si>
    <r>
      <t xml:space="preserve">Saisir le nombre de frères encore en vie déclaré par les répondants hommes dans les cellules </t>
    </r>
    <r>
      <rPr>
        <b/>
        <sz val="12"/>
        <rFont val="Arial"/>
        <family val="2"/>
      </rPr>
      <t>C27:C33</t>
    </r>
    <r>
      <rPr>
        <sz val="12"/>
        <rFont val="Arial"/>
        <family val="2"/>
      </rPr>
      <t xml:space="preserve"> et le nombre de sœurs encore en vie déclaré par les répondants hommes dans les cellules </t>
    </r>
    <r>
      <rPr>
        <b/>
        <sz val="12"/>
        <rFont val="Arial"/>
        <family val="2"/>
      </rPr>
      <t>C38:C44</t>
    </r>
    <r>
      <rPr>
        <sz val="12"/>
        <rFont val="Arial"/>
        <family val="2"/>
      </rPr>
      <t xml:space="preserve"> de la feuille </t>
    </r>
    <r>
      <rPr>
        <b/>
        <i/>
        <sz val="12"/>
        <rFont val="Arial"/>
        <family val="2"/>
      </rPr>
      <t>Calculs</t>
    </r>
    <r>
      <rPr>
        <sz val="12"/>
        <rFont val="Arial"/>
        <family val="2"/>
      </rPr>
      <t>.</t>
    </r>
  </si>
  <si>
    <t>OU</t>
  </si>
  <si>
    <r>
      <t xml:space="preserve">Si vous avez seulement des données sur la survie des frères et des soeurs fournies par les répondants des deux sexes réunis, saisissez les directement dans les blocs aux lignes  </t>
    </r>
    <r>
      <rPr>
        <b/>
        <sz val="12"/>
        <rFont val="Arial"/>
        <family val="2"/>
      </rPr>
      <t>49:55</t>
    </r>
    <r>
      <rPr>
        <sz val="12"/>
        <rFont val="Arial"/>
        <family val="2"/>
      </rPr>
      <t xml:space="preserve"> et </t>
    </r>
    <r>
      <rPr>
        <b/>
        <sz val="12"/>
        <rFont val="Arial"/>
        <family val="2"/>
      </rPr>
      <t>60:66</t>
    </r>
    <r>
      <rPr>
        <sz val="12"/>
        <rFont val="Arial"/>
        <family val="2"/>
      </rPr>
      <t xml:space="preserve"> de la feuille </t>
    </r>
    <r>
      <rPr>
        <b/>
        <i/>
        <sz val="12"/>
        <rFont val="Arial"/>
        <family val="2"/>
      </rPr>
      <t>Calculs</t>
    </r>
    <r>
      <rPr>
        <sz val="12"/>
        <rFont val="Arial"/>
        <family val="2"/>
      </rPr>
      <t>.</t>
    </r>
  </si>
  <si>
    <t>Paramètres d'entrée</t>
  </si>
  <si>
    <t>Nom de pays/population</t>
  </si>
  <si>
    <t>Table-type standard</t>
  </si>
  <si>
    <t>Indice résumé</t>
  </si>
  <si>
    <t>Date de l'interview</t>
  </si>
  <si>
    <t>Logits des tables-types de mortalité e0=60, sexes réunis</t>
  </si>
  <si>
    <t>NU Général</t>
  </si>
  <si>
    <t>Princeton Est</t>
  </si>
  <si>
    <t>Princeton Nord</t>
  </si>
  <si>
    <t>Princeton Sud</t>
  </si>
  <si>
    <t>Princeton Ouest</t>
  </si>
  <si>
    <t>Autre</t>
  </si>
  <si>
    <t>Fratries adultes</t>
  </si>
  <si>
    <r>
      <t xml:space="preserve">Coefficients de régression (Timaeus </t>
    </r>
    <r>
      <rPr>
        <b/>
        <i/>
        <sz val="11"/>
        <rFont val="Arial"/>
        <family val="2"/>
      </rPr>
      <t>et al</t>
    </r>
    <r>
      <rPr>
        <b/>
        <sz val="11"/>
        <rFont val="Arial"/>
        <family val="2"/>
      </rPr>
      <t>., 2001)</t>
    </r>
  </si>
  <si>
    <t>Survie</t>
  </si>
  <si>
    <t>Localisation dans temps</t>
  </si>
  <si>
    <t xml:space="preserve">Modifié </t>
  </si>
  <si>
    <t xml:space="preserve">Estimation de la mortalité adulte à partir de la survie des frères et sœurs </t>
  </si>
  <si>
    <t>Date d'enquête =</t>
  </si>
  <si>
    <t>Groupe</t>
  </si>
  <si>
    <t>d'âge</t>
  </si>
  <si>
    <t>Vivant 15 ans</t>
  </si>
  <si>
    <t>Décédé≥ 15</t>
  </si>
  <si>
    <t>Niveau</t>
  </si>
  <si>
    <t>Prob. Décéder</t>
  </si>
  <si>
    <t>Encore en vie</t>
  </si>
  <si>
    <t>Frères, ensemble</t>
  </si>
  <si>
    <t>Sœurs, ensemble</t>
  </si>
  <si>
    <t xml:space="preserve">Cette feuille de calcul estime la mortalité des femmes et des hommes adultes à partir des données sur les proportions des frères et soeurs des répondants encore en vie parmi ceux qui étaient vivants à 15 ans. Elle est organisée de façon à analyser les réponses des hommes, des femmes et des personnes des deux sexes sur la survie de leurs frères aussi bien que de leurs soeurs. </t>
  </si>
  <si>
    <r>
      <t xml:space="preserve">Si vous avez des données sur les </t>
    </r>
    <r>
      <rPr>
        <i/>
        <sz val="12"/>
        <rFont val="Arial"/>
        <family val="2"/>
      </rPr>
      <t>proportions</t>
    </r>
    <r>
      <rPr>
        <sz val="12"/>
        <rFont val="Arial"/>
        <family val="2"/>
      </rPr>
      <t xml:space="preserve"> de frères et de sœurs qui étaient vivants à 15 ans qui sont encore en vie, saisissez les dans les blocs correspondants dans la colonne </t>
    </r>
    <r>
      <rPr>
        <b/>
        <sz val="12"/>
        <rFont val="Arial"/>
        <family val="2"/>
      </rPr>
      <t>D</t>
    </r>
    <r>
      <rPr>
        <sz val="12"/>
        <rFont val="Arial"/>
        <family val="2"/>
      </rPr>
      <t xml:space="preserve"> de la feuille </t>
    </r>
    <r>
      <rPr>
        <b/>
        <i/>
        <sz val="12"/>
        <rFont val="Arial"/>
        <family val="2"/>
      </rPr>
      <t>Calculs</t>
    </r>
    <r>
      <rPr>
        <sz val="12"/>
        <rFont val="Arial"/>
        <family val="2"/>
      </rPr>
      <t xml:space="preserve">. </t>
    </r>
  </si>
  <si>
    <t>Estimation indirecte de la mortalité adulte à partir des données sur les frères et sœurs adultes - Instructions</t>
  </si>
  <si>
    <t>Choisir le nom de la famille de tables-types de mortalité par rapport à laquelle vous voulez évaluer le niveau et l'évolution de la mortalité dans cette population, en utilisant le menu déroulant à droite de cette cellule.</t>
  </si>
  <si>
    <t>http://demographicestimation.iussp.org/fr/content/estimation-indirecte-de-la-mortalité-adulte-à-partir-des-données-sur-les-fratries</t>
  </si>
  <si>
    <t>Frères cités par les femmes</t>
  </si>
  <si>
    <t>Frères cités par les hommes</t>
  </si>
  <si>
    <t>Sœurs citées par les femmes</t>
  </si>
  <si>
    <t>Sœurs citées par les hommes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</si>
</sst>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_ * #,##0.00_ ;_ * \-#,##0.00_ ;_ * &quot;-&quot;??_ ;_ @_ "/>
    <numFmt numFmtId="165" formatCode="0.0000"/>
    <numFmt numFmtId="166" formatCode="General_)"/>
    <numFmt numFmtId="167" formatCode="0_)"/>
    <numFmt numFmtId="168" formatCode="0.000_)"/>
    <numFmt numFmtId="169" formatCode="0.0_)"/>
    <numFmt numFmtId="170" formatCode="0.0"/>
    <numFmt numFmtId="171" formatCode="0.0000_)"/>
    <numFmt numFmtId="172" formatCode="0.00000"/>
  </numFmts>
  <fonts count="32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 Narrow"/>
      <family val="2"/>
    </font>
    <font>
      <sz val="10"/>
      <name val="Calibri"/>
      <family val="2"/>
    </font>
    <font>
      <b/>
      <sz val="11"/>
      <name val="Arial"/>
      <family val="2"/>
    </font>
    <font>
      <b/>
      <sz val="11"/>
      <name val="Calibri"/>
      <family val="2"/>
    </font>
    <font>
      <b/>
      <i/>
      <sz val="11"/>
      <name val="Arial Narrow"/>
      <family val="2"/>
    </font>
    <font>
      <b/>
      <vertAlign val="subscript"/>
      <sz val="11"/>
      <name val="Arial Narrow"/>
      <family val="2"/>
    </font>
    <font>
      <b/>
      <i/>
      <vertAlign val="subscript"/>
      <sz val="11"/>
      <name val="Arial Narrow"/>
      <family val="2"/>
    </font>
    <font>
      <b/>
      <i/>
      <sz val="11"/>
      <name val="Arial"/>
      <family val="2"/>
    </font>
    <font>
      <b/>
      <sz val="10"/>
      <name val="Arial"/>
      <family val="2"/>
    </font>
    <font>
      <b/>
      <sz val="18"/>
      <color rgb="FF000000"/>
      <name val="Arial"/>
      <family val="2"/>
    </font>
    <font>
      <b/>
      <i/>
      <sz val="12"/>
      <name val="Times New Roman"/>
      <family val="1"/>
    </font>
    <font>
      <sz val="12"/>
      <name val="Courier"/>
      <family val="3"/>
    </font>
    <font>
      <sz val="12"/>
      <color theme="0"/>
      <name val="Arial"/>
      <family val="2"/>
    </font>
    <font>
      <u/>
      <sz val="10"/>
      <color theme="10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b/>
      <sz val="12"/>
      <name val="Arial Narrow"/>
      <family val="2"/>
    </font>
    <font>
      <sz val="11"/>
      <color indexed="8"/>
      <name val="Calibri"/>
      <family val="2"/>
    </font>
    <font>
      <sz val="8"/>
      <name val="SAS Monospace"/>
    </font>
    <font>
      <sz val="10"/>
      <name val="Courier"/>
      <family val="3"/>
    </font>
    <font>
      <b/>
      <i/>
      <sz val="12"/>
      <name val="Arial"/>
      <family val="2"/>
    </font>
    <font>
      <sz val="9"/>
      <color indexed="81"/>
      <name val="Tahoma"/>
      <family val="2"/>
    </font>
    <font>
      <sz val="10"/>
      <color theme="9" tint="-0.499984740745262"/>
      <name val="Arial"/>
      <family val="2"/>
    </font>
    <font>
      <sz val="10"/>
      <color rgb="FF006600"/>
      <name val="Arial"/>
      <family val="2"/>
    </font>
    <font>
      <sz val="12"/>
      <color rgb="FF006600"/>
      <name val="Arial"/>
      <family val="2"/>
    </font>
    <font>
      <i/>
      <sz val="12"/>
      <color rgb="FF006600"/>
      <name val="Arial"/>
      <family val="2"/>
    </font>
    <font>
      <u/>
      <sz val="11"/>
      <color theme="10"/>
      <name val="Arial"/>
      <family val="2"/>
    </font>
    <font>
      <i/>
      <sz val="12"/>
      <color indexed="8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B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6" fontId="15" fillId="0" borderId="0"/>
    <xf numFmtId="0" fontId="17" fillId="0" borderId="0" applyNumberFormat="0" applyFill="0" applyBorder="0" applyAlignment="0" applyProtection="0">
      <alignment vertical="top"/>
      <protection locked="0"/>
    </xf>
    <xf numFmtId="164" fontId="2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171" fontId="23" fillId="0" borderId="0"/>
    <xf numFmtId="166" fontId="15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149">
    <xf numFmtId="0" fontId="0" fillId="0" borderId="0" xfId="0"/>
    <xf numFmtId="0" fontId="2" fillId="0" borderId="0" xfId="0" applyFont="1"/>
    <xf numFmtId="0" fontId="3" fillId="0" borderId="0" xfId="0" applyFont="1"/>
    <xf numFmtId="165" fontId="3" fillId="0" borderId="0" xfId="0" applyNumberFormat="1" applyFont="1"/>
    <xf numFmtId="0" fontId="3" fillId="0" borderId="0" xfId="0" applyFont="1" applyBorder="1"/>
    <xf numFmtId="165" fontId="3" fillId="0" borderId="0" xfId="0" applyNumberFormat="1" applyFont="1" applyBorder="1"/>
    <xf numFmtId="170" fontId="3" fillId="0" borderId="0" xfId="0" applyNumberFormat="1" applyFont="1"/>
    <xf numFmtId="1" fontId="3" fillId="0" borderId="0" xfId="0" applyNumberFormat="1" applyFont="1" applyAlignment="1">
      <alignment horizontal="left"/>
    </xf>
    <xf numFmtId="0" fontId="1" fillId="0" borderId="0" xfId="0" applyFont="1" applyBorder="1"/>
    <xf numFmtId="165" fontId="1" fillId="0" borderId="0" xfId="0" applyNumberFormat="1" applyFont="1" applyBorder="1" applyProtection="1"/>
    <xf numFmtId="0" fontId="4" fillId="0" borderId="0" xfId="0" applyFont="1" applyBorder="1"/>
    <xf numFmtId="49" fontId="4" fillId="0" borderId="0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5" fontId="1" fillId="3" borderId="0" xfId="0" applyNumberFormat="1" applyFont="1" applyFill="1"/>
    <xf numFmtId="0" fontId="1" fillId="3" borderId="0" xfId="0" applyFont="1" applyFill="1"/>
    <xf numFmtId="165" fontId="1" fillId="3" borderId="0" xfId="0" applyNumberFormat="1" applyFont="1" applyFill="1" applyProtection="1"/>
    <xf numFmtId="2" fontId="1" fillId="3" borderId="0" xfId="0" applyNumberFormat="1" applyFont="1" applyFill="1"/>
    <xf numFmtId="165" fontId="1" fillId="3" borderId="0" xfId="0" applyNumberFormat="1" applyFont="1" applyFill="1" applyBorder="1"/>
    <xf numFmtId="0" fontId="1" fillId="3" borderId="1" xfId="0" applyFont="1" applyFill="1" applyBorder="1"/>
    <xf numFmtId="165" fontId="1" fillId="3" borderId="1" xfId="0" applyNumberFormat="1" applyFont="1" applyFill="1" applyBorder="1" applyProtection="1"/>
    <xf numFmtId="0" fontId="1" fillId="3" borderId="0" xfId="0" applyFont="1" applyFill="1" applyBorder="1"/>
    <xf numFmtId="170" fontId="1" fillId="3" borderId="1" xfId="0" applyNumberFormat="1" applyFont="1" applyFill="1" applyBorder="1"/>
    <xf numFmtId="170" fontId="1" fillId="3" borderId="0" xfId="0" applyNumberFormat="1" applyFont="1" applyFill="1" applyBorder="1"/>
    <xf numFmtId="0" fontId="1" fillId="0" borderId="0" xfId="0" applyFont="1" applyAlignment="1">
      <alignment horizontal="right"/>
    </xf>
    <xf numFmtId="167" fontId="1" fillId="3" borderId="0" xfId="0" applyNumberFormat="1" applyFont="1" applyFill="1" applyAlignment="1">
      <alignment horizontal="center"/>
    </xf>
    <xf numFmtId="167" fontId="1" fillId="3" borderId="0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166" fontId="2" fillId="0" borderId="0" xfId="0" quotePrefix="1" applyNumberFormat="1" applyFont="1" applyAlignment="1" applyProtection="1">
      <alignment horizontal="left"/>
    </xf>
    <xf numFmtId="0" fontId="6" fillId="0" borderId="0" xfId="0" applyFont="1"/>
    <xf numFmtId="0" fontId="1" fillId="0" borderId="0" xfId="0" applyFont="1"/>
    <xf numFmtId="0" fontId="1" fillId="0" borderId="0" xfId="0" applyFont="1" applyFill="1"/>
    <xf numFmtId="0" fontId="1" fillId="0" borderId="0" xfId="0" applyFont="1" applyFill="1" applyBorder="1"/>
    <xf numFmtId="170" fontId="1" fillId="0" borderId="0" xfId="0" applyNumberFormat="1" applyFont="1" applyFill="1" applyBorder="1"/>
    <xf numFmtId="165" fontId="1" fillId="0" borderId="0" xfId="0" applyNumberFormat="1" applyFont="1" applyFill="1" applyBorder="1"/>
    <xf numFmtId="165" fontId="1" fillId="0" borderId="0" xfId="0" applyNumberFormat="1" applyFont="1"/>
    <xf numFmtId="2" fontId="1" fillId="0" borderId="0" xfId="0" applyNumberFormat="1" applyFont="1" applyFill="1"/>
    <xf numFmtId="1" fontId="1" fillId="0" borderId="0" xfId="0" applyNumberFormat="1" applyFont="1" applyFill="1" applyBorder="1"/>
    <xf numFmtId="2" fontId="1" fillId="0" borderId="0" xfId="0" applyNumberFormat="1" applyFont="1"/>
    <xf numFmtId="1" fontId="1" fillId="0" borderId="0" xfId="0" applyNumberFormat="1" applyFont="1"/>
    <xf numFmtId="170" fontId="1" fillId="3" borderId="1" xfId="0" applyNumberFormat="1" applyFont="1" applyFill="1" applyBorder="1" applyAlignment="1">
      <alignment horizontal="right"/>
    </xf>
    <xf numFmtId="170" fontId="1" fillId="0" borderId="0" xfId="0" applyNumberFormat="1" applyFont="1" applyBorder="1" applyAlignment="1">
      <alignment horizontal="center"/>
    </xf>
    <xf numFmtId="170" fontId="1" fillId="0" borderId="0" xfId="0" applyNumberFormat="1" applyFont="1"/>
    <xf numFmtId="170" fontId="1" fillId="0" borderId="0" xfId="0" applyNumberFormat="1" applyFont="1" applyFill="1"/>
    <xf numFmtId="170" fontId="1" fillId="0" borderId="0" xfId="0" applyNumberFormat="1" applyFont="1" applyFill="1" applyBorder="1" applyProtection="1"/>
    <xf numFmtId="165" fontId="1" fillId="0" borderId="0" xfId="0" applyNumberFormat="1" applyFont="1" applyBorder="1"/>
    <xf numFmtId="0" fontId="0" fillId="0" borderId="0" xfId="0" applyProtection="1">
      <protection locked="0"/>
    </xf>
    <xf numFmtId="0" fontId="13" fillId="0" borderId="0" xfId="0" applyFont="1" applyAlignment="1">
      <alignment horizontal="center" readingOrder="1"/>
    </xf>
    <xf numFmtId="170" fontId="1" fillId="3" borderId="0" xfId="0" applyNumberFormat="1" applyFont="1" applyFill="1" applyAlignment="1" applyProtection="1">
      <alignment horizontal="right"/>
    </xf>
    <xf numFmtId="171" fontId="1" fillId="3" borderId="0" xfId="0" applyNumberFormat="1" applyFont="1" applyFill="1" applyProtection="1"/>
    <xf numFmtId="166" fontId="4" fillId="3" borderId="1" xfId="0" applyNumberFormat="1" applyFont="1" applyFill="1" applyBorder="1" applyAlignment="1" applyProtection="1">
      <alignment horizontal="center"/>
    </xf>
    <xf numFmtId="3" fontId="1" fillId="0" borderId="0" xfId="0" applyNumberFormat="1" applyFont="1"/>
    <xf numFmtId="3" fontId="3" fillId="0" borderId="0" xfId="0" applyNumberFormat="1" applyFont="1"/>
    <xf numFmtId="168" fontId="1" fillId="3" borderId="0" xfId="0" applyNumberFormat="1" applyFont="1" applyFill="1" applyBorder="1" applyAlignment="1" applyProtection="1">
      <alignment horizontal="right" vertical="center"/>
    </xf>
    <xf numFmtId="172" fontId="1" fillId="0" borderId="0" xfId="0" applyNumberFormat="1" applyFont="1" applyProtection="1"/>
    <xf numFmtId="166" fontId="4" fillId="3" borderId="3" xfId="0" applyNumberFormat="1" applyFont="1" applyFill="1" applyBorder="1" applyAlignment="1" applyProtection="1">
      <alignment horizontal="center"/>
    </xf>
    <xf numFmtId="169" fontId="1" fillId="0" borderId="0" xfId="0" applyNumberFormat="1" applyFont="1" applyFill="1" applyBorder="1" applyAlignment="1" applyProtection="1">
      <alignment horizontal="right" vertical="center"/>
    </xf>
    <xf numFmtId="166" fontId="16" fillId="0" borderId="0" xfId="3" applyFont="1"/>
    <xf numFmtId="166" fontId="3" fillId="0" borderId="0" xfId="3" applyFont="1"/>
    <xf numFmtId="0" fontId="2" fillId="0" borderId="0" xfId="2" applyFont="1" applyFill="1" applyAlignment="1">
      <alignment horizontal="center"/>
    </xf>
    <xf numFmtId="166" fontId="3" fillId="0" borderId="0" xfId="3" applyFont="1" applyFill="1"/>
    <xf numFmtId="0" fontId="3" fillId="0" borderId="0" xfId="2" applyFont="1" applyFill="1" applyAlignment="1">
      <alignment horizontal="left"/>
    </xf>
    <xf numFmtId="166" fontId="3" fillId="0" borderId="0" xfId="3" applyFont="1" applyAlignment="1">
      <alignment wrapText="1"/>
    </xf>
    <xf numFmtId="166" fontId="2" fillId="0" borderId="0" xfId="3" applyFont="1"/>
    <xf numFmtId="166" fontId="3" fillId="0" borderId="7" xfId="3" applyFont="1" applyFill="1" applyBorder="1"/>
    <xf numFmtId="166" fontId="3" fillId="0" borderId="9" xfId="3" applyFont="1" applyFill="1" applyBorder="1"/>
    <xf numFmtId="166" fontId="3" fillId="0" borderId="11" xfId="3" applyFont="1" applyFill="1" applyBorder="1" applyAlignment="1">
      <alignment wrapText="1"/>
    </xf>
    <xf numFmtId="14" fontId="3" fillId="0" borderId="0" xfId="3" applyNumberFormat="1" applyFont="1"/>
    <xf numFmtId="14" fontId="3" fillId="0" borderId="0" xfId="3" applyNumberFormat="1" applyFont="1" applyAlignment="1">
      <alignment wrapText="1"/>
    </xf>
    <xf numFmtId="166" fontId="3" fillId="0" borderId="0" xfId="3" applyFont="1" applyBorder="1"/>
    <xf numFmtId="166" fontId="3" fillId="0" borderId="0" xfId="3" applyFont="1" applyBorder="1" applyProtection="1">
      <protection hidden="1"/>
    </xf>
    <xf numFmtId="166" fontId="3" fillId="0" borderId="0" xfId="3" applyFont="1" applyProtection="1">
      <protection hidden="1"/>
    </xf>
    <xf numFmtId="166" fontId="20" fillId="0" borderId="0" xfId="3" applyFont="1" applyBorder="1"/>
    <xf numFmtId="172" fontId="15" fillId="0" borderId="0" xfId="3" applyNumberFormat="1" applyBorder="1" applyProtection="1">
      <protection hidden="1"/>
    </xf>
    <xf numFmtId="172" fontId="3" fillId="0" borderId="0" xfId="3" applyNumberFormat="1" applyFont="1" applyBorder="1"/>
    <xf numFmtId="172" fontId="15" fillId="0" borderId="0" xfId="3" applyNumberFormat="1" applyBorder="1"/>
    <xf numFmtId="168" fontId="1" fillId="0" borderId="0" xfId="0" applyNumberFormat="1" applyFont="1" applyFill="1" applyBorder="1" applyAlignment="1" applyProtection="1">
      <alignment horizontal="right" vertical="center"/>
    </xf>
    <xf numFmtId="168" fontId="1" fillId="0" borderId="0" xfId="1" applyNumberFormat="1" applyFont="1" applyFill="1" applyBorder="1" applyProtection="1"/>
    <xf numFmtId="167" fontId="1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12" fillId="0" borderId="0" xfId="0" applyFont="1" applyFill="1" applyBorder="1" applyAlignment="1">
      <alignment horizontal="right"/>
    </xf>
    <xf numFmtId="3" fontId="1" fillId="0" borderId="0" xfId="0" applyNumberFormat="1" applyFont="1" applyFill="1" applyBorder="1" applyAlignment="1" applyProtection="1">
      <protection locked="0"/>
    </xf>
    <xf numFmtId="0" fontId="1" fillId="0" borderId="0" xfId="0" applyFont="1" applyFill="1" applyBorder="1" applyAlignment="1">
      <alignment horizontal="right"/>
    </xf>
    <xf numFmtId="2" fontId="1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166" fontId="4" fillId="0" borderId="0" xfId="0" applyNumberFormat="1" applyFont="1" applyFill="1" applyBorder="1" applyAlignment="1" applyProtection="1">
      <alignment horizontal="center"/>
    </xf>
    <xf numFmtId="49" fontId="7" fillId="0" borderId="0" xfId="0" applyNumberFormat="1" applyFont="1" applyFill="1" applyBorder="1" applyAlignment="1">
      <alignment horizontal="center"/>
    </xf>
    <xf numFmtId="171" fontId="1" fillId="0" borderId="0" xfId="0" applyNumberFormat="1" applyFont="1" applyFill="1" applyBorder="1" applyProtection="1"/>
    <xf numFmtId="3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right"/>
    </xf>
    <xf numFmtId="170" fontId="3" fillId="0" borderId="0" xfId="0" applyNumberFormat="1" applyFont="1" applyFill="1" applyBorder="1"/>
    <xf numFmtId="1" fontId="1" fillId="0" borderId="0" xfId="0" applyNumberFormat="1" applyFont="1" applyFill="1" applyBorder="1" applyAlignment="1" applyProtection="1">
      <alignment horizontal="right"/>
    </xf>
    <xf numFmtId="165" fontId="1" fillId="0" borderId="0" xfId="0" applyNumberFormat="1" applyFont="1" applyFill="1" applyBorder="1" applyProtection="1"/>
    <xf numFmtId="168" fontId="1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/>
    <xf numFmtId="49" fontId="4" fillId="0" borderId="0" xfId="0" applyNumberFormat="1" applyFont="1" applyFill="1" applyBorder="1" applyAlignment="1"/>
    <xf numFmtId="1" fontId="3" fillId="0" borderId="0" xfId="0" applyNumberFormat="1" applyFont="1" applyFill="1" applyBorder="1"/>
    <xf numFmtId="171" fontId="1" fillId="3" borderId="1" xfId="0" applyNumberFormat="1" applyFont="1" applyFill="1" applyBorder="1" applyProtection="1"/>
    <xf numFmtId="0" fontId="0" fillId="0" borderId="3" xfId="0" applyBorder="1"/>
    <xf numFmtId="166" fontId="3" fillId="0" borderId="0" xfId="3" applyFont="1" applyAlignment="1">
      <alignment vertical="top"/>
    </xf>
    <xf numFmtId="166" fontId="3" fillId="0" borderId="0" xfId="3" applyFont="1" applyFill="1" applyAlignment="1">
      <alignment vertical="top"/>
    </xf>
    <xf numFmtId="166" fontId="3" fillId="0" borderId="0" xfId="3" applyFont="1" applyAlignment="1">
      <alignment vertical="top" wrapText="1"/>
    </xf>
    <xf numFmtId="166" fontId="19" fillId="0" borderId="0" xfId="3" applyFont="1" applyAlignment="1">
      <alignment vertical="top"/>
    </xf>
    <xf numFmtId="166" fontId="18" fillId="0" borderId="0" xfId="3" applyFont="1" applyAlignment="1">
      <alignment vertical="top"/>
    </xf>
    <xf numFmtId="0" fontId="1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" fontId="1" fillId="3" borderId="0" xfId="0" applyNumberFormat="1" applyFont="1" applyFill="1" applyAlignment="1">
      <alignment horizontal="center"/>
    </xf>
    <xf numFmtId="1" fontId="1" fillId="3" borderId="0" xfId="0" applyNumberFormat="1" applyFont="1" applyFill="1" applyBorder="1" applyAlignment="1">
      <alignment horizontal="center"/>
    </xf>
    <xf numFmtId="166" fontId="2" fillId="0" borderId="0" xfId="0" applyNumberFormat="1" applyFont="1"/>
    <xf numFmtId="166" fontId="2" fillId="0" borderId="0" xfId="0" applyNumberFormat="1" applyFont="1" applyAlignment="1" applyProtection="1">
      <alignment horizontal="left"/>
    </xf>
    <xf numFmtId="171" fontId="4" fillId="3" borderId="1" xfId="0" applyNumberFormat="1" applyFont="1" applyFill="1" applyBorder="1" applyAlignment="1" applyProtection="1">
      <alignment horizontal="center"/>
    </xf>
    <xf numFmtId="14" fontId="1" fillId="0" borderId="0" xfId="0" applyNumberFormat="1" applyFont="1" applyFill="1" applyAlignment="1" applyProtection="1">
      <alignment horizontal="right"/>
    </xf>
    <xf numFmtId="170" fontId="27" fillId="2" borderId="0" xfId="0" applyNumberFormat="1" applyFont="1" applyFill="1" applyAlignment="1" applyProtection="1">
      <alignment horizontal="right"/>
      <protection locked="0"/>
    </xf>
    <xf numFmtId="168" fontId="26" fillId="4" borderId="0" xfId="1" applyNumberFormat="1" applyFont="1" applyFill="1" applyBorder="1" applyProtection="1"/>
    <xf numFmtId="169" fontId="26" fillId="4" borderId="0" xfId="0" applyNumberFormat="1" applyFont="1" applyFill="1" applyBorder="1" applyAlignment="1" applyProtection="1">
      <alignment horizontal="right" vertical="center"/>
    </xf>
    <xf numFmtId="168" fontId="27" fillId="2" borderId="0" xfId="0" applyNumberFormat="1" applyFont="1" applyFill="1" applyAlignment="1" applyProtection="1">
      <alignment horizontal="right"/>
      <protection locked="0"/>
    </xf>
    <xf numFmtId="171" fontId="27" fillId="2" borderId="0" xfId="0" applyNumberFormat="1" applyFont="1" applyFill="1" applyAlignment="1" applyProtection="1">
      <alignment horizontal="right"/>
      <protection locked="0"/>
    </xf>
    <xf numFmtId="171" fontId="27" fillId="2" borderId="1" xfId="0" applyNumberFormat="1" applyFont="1" applyFill="1" applyBorder="1" applyAlignment="1" applyProtection="1">
      <alignment horizontal="right"/>
      <protection locked="0"/>
    </xf>
    <xf numFmtId="167" fontId="1" fillId="3" borderId="0" xfId="0" quotePrefix="1" applyNumberFormat="1" applyFont="1" applyFill="1" applyAlignment="1">
      <alignment horizontal="center"/>
    </xf>
    <xf numFmtId="0" fontId="3" fillId="0" borderId="0" xfId="0" applyFont="1" applyProtection="1"/>
    <xf numFmtId="0" fontId="1" fillId="0" borderId="0" xfId="0" applyFont="1" applyAlignment="1" applyProtection="1">
      <alignment horizontal="right"/>
    </xf>
    <xf numFmtId="0" fontId="4" fillId="3" borderId="3" xfId="0" applyFont="1" applyFill="1" applyBorder="1" applyAlignment="1" applyProtection="1">
      <alignment horizontal="center"/>
    </xf>
    <xf numFmtId="0" fontId="4" fillId="3" borderId="2" xfId="0" applyFont="1" applyFill="1" applyBorder="1" applyProtection="1"/>
    <xf numFmtId="0" fontId="4" fillId="3" borderId="2" xfId="0" applyFont="1" applyFill="1" applyBorder="1" applyAlignment="1" applyProtection="1">
      <alignment horizontal="center"/>
    </xf>
    <xf numFmtId="0" fontId="3" fillId="0" borderId="2" xfId="0" applyFont="1" applyBorder="1" applyProtection="1"/>
    <xf numFmtId="49" fontId="4" fillId="3" borderId="1" xfId="0" applyNumberFormat="1" applyFont="1" applyFill="1" applyBorder="1" applyAlignment="1" applyProtection="1">
      <alignment horizontal="center"/>
    </xf>
    <xf numFmtId="49" fontId="7" fillId="3" borderId="1" xfId="0" applyNumberFormat="1" applyFont="1" applyFill="1" applyBorder="1" applyAlignment="1" applyProtection="1">
      <alignment horizontal="center"/>
    </xf>
    <xf numFmtId="0" fontId="8" fillId="3" borderId="1" xfId="0" applyNumberFormat="1" applyFont="1" applyFill="1" applyBorder="1" applyAlignment="1" applyProtection="1">
      <alignment horizontal="center"/>
    </xf>
    <xf numFmtId="171" fontId="1" fillId="3" borderId="0" xfId="2" applyNumberFormat="1" applyFont="1" applyFill="1" applyBorder="1" applyProtection="1">
      <protection hidden="1"/>
    </xf>
    <xf numFmtId="171" fontId="1" fillId="3" borderId="1" xfId="2" applyNumberFormat="1" applyFont="1" applyFill="1" applyBorder="1" applyProtection="1">
      <protection hidden="1"/>
    </xf>
    <xf numFmtId="166" fontId="28" fillId="2" borderId="8" xfId="3" applyFont="1" applyFill="1" applyBorder="1" applyAlignment="1" applyProtection="1">
      <alignment horizontal="center"/>
      <protection locked="0"/>
    </xf>
    <xf numFmtId="166" fontId="28" fillId="2" borderId="10" xfId="3" applyFont="1" applyFill="1" applyBorder="1" applyAlignment="1" applyProtection="1">
      <alignment horizontal="center"/>
      <protection locked="0"/>
    </xf>
    <xf numFmtId="166" fontId="29" fillId="2" borderId="10" xfId="3" applyFont="1" applyFill="1" applyBorder="1" applyAlignment="1" applyProtection="1">
      <alignment horizontal="center"/>
      <protection locked="0"/>
    </xf>
    <xf numFmtId="14" fontId="28" fillId="2" borderId="12" xfId="3" applyNumberFormat="1" applyFont="1" applyFill="1" applyBorder="1" applyAlignment="1" applyProtection="1">
      <alignment horizontal="center"/>
      <protection locked="0"/>
    </xf>
    <xf numFmtId="166" fontId="3" fillId="0" borderId="0" xfId="3" applyFont="1" applyFill="1" applyAlignment="1">
      <alignment vertical="top" wrapText="1"/>
    </xf>
    <xf numFmtId="166" fontId="20" fillId="3" borderId="2" xfId="10" applyFont="1" applyFill="1" applyBorder="1" applyAlignment="1" applyProtection="1">
      <alignment horizontal="center"/>
      <protection hidden="1"/>
    </xf>
    <xf numFmtId="0" fontId="2" fillId="5" borderId="4" xfId="2" applyFont="1" applyFill="1" applyBorder="1" applyAlignment="1">
      <alignment horizontal="center" wrapText="1"/>
    </xf>
    <xf numFmtId="166" fontId="28" fillId="0" borderId="0" xfId="3" applyFont="1" applyFill="1" applyBorder="1" applyAlignment="1" applyProtection="1">
      <alignment horizontal="center"/>
      <protection locked="0"/>
    </xf>
    <xf numFmtId="166" fontId="2" fillId="0" borderId="5" xfId="3" applyFont="1" applyBorder="1" applyAlignment="1">
      <alignment horizontal="center"/>
    </xf>
    <xf numFmtId="166" fontId="2" fillId="0" borderId="6" xfId="3" applyFont="1" applyBorder="1" applyAlignment="1">
      <alignment horizontal="center"/>
    </xf>
    <xf numFmtId="166" fontId="30" fillId="0" borderId="0" xfId="4" applyNumberFormat="1" applyFont="1" applyFill="1" applyBorder="1" applyAlignment="1" applyProtection="1">
      <alignment horizontal="left" vertical="center"/>
      <protection locked="0"/>
    </xf>
    <xf numFmtId="0" fontId="4" fillId="3" borderId="2" xfId="0" applyFont="1" applyFill="1" applyBorder="1" applyAlignment="1">
      <alignment horizontal="center"/>
    </xf>
    <xf numFmtId="3" fontId="1" fillId="0" borderId="1" xfId="0" applyNumberFormat="1" applyFont="1" applyFill="1" applyBorder="1" applyAlignment="1" applyProtection="1"/>
    <xf numFmtId="0" fontId="0" fillId="0" borderId="1" xfId="0" applyFill="1" applyBorder="1" applyAlignment="1" applyProtection="1"/>
  </cellXfs>
  <cellStyles count="12">
    <cellStyle name="Comma" xfId="1" builtinId="3"/>
    <cellStyle name="Comma 3" xfId="5"/>
    <cellStyle name="Hyperlink" xfId="4" builtinId="8"/>
    <cellStyle name="Hyperlink 3" xfId="11"/>
    <cellStyle name="Normal" xfId="0" builtinId="0"/>
    <cellStyle name="Normal 2" xfId="3"/>
    <cellStyle name="Normal 2 2" xfId="6"/>
    <cellStyle name="Normal 2 3" xfId="7"/>
    <cellStyle name="Normal 3" xfId="10"/>
    <cellStyle name="Normal 3 2" xfId="2"/>
    <cellStyle name="Normal 3 3" xfId="8"/>
    <cellStyle name="Normal 4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6EFCE"/>
      <color rgb="FF006600"/>
      <color rgb="FFD7E6E6"/>
      <color rgb="FF70E6E6"/>
      <color rgb="FFC037C0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01400180668478E-2"/>
          <c:y val="5.1219078857455254E-2"/>
          <c:w val="0.89174488790342465"/>
          <c:h val="0.77329452991453063"/>
        </c:manualLayout>
      </c:layout>
      <c:scatterChart>
        <c:scatterStyle val="lineMarker"/>
        <c:varyColors val="0"/>
        <c:ser>
          <c:idx val="1"/>
          <c:order val="0"/>
          <c:tx>
            <c:strRef>
              <c:f>Calculs!$C$3</c:f>
              <c:strCache>
                <c:ptCount val="1"/>
                <c:pt idx="0">
                  <c:v>Frères cités par les femmes</c:v>
                </c:pt>
              </c:strCache>
            </c:strRef>
          </c:tx>
          <c:spPr>
            <a:ln>
              <a:solidFill>
                <a:srgbClr val="0070C0"/>
              </a:solidFill>
              <a:prstDash val="solid"/>
            </a:ln>
          </c:spPr>
          <c:marker>
            <c:symbol val="none"/>
          </c:marker>
          <c:xVal>
            <c:numRef>
              <c:f>Calculs!$K$6:$K$11</c:f>
              <c:numCache>
                <c:formatCode>0.0_)</c:formatCode>
                <c:ptCount val="6"/>
                <c:pt idx="0">
                  <c:v>2000.0251745635285</c:v>
                </c:pt>
                <c:pt idx="1">
                  <c:v>1997.7067524578547</c:v>
                </c:pt>
                <c:pt idx="2">
                  <c:v>1995.5795183030439</c:v>
                </c:pt>
                <c:pt idx="3">
                  <c:v>1993.4898433917999</c:v>
                </c:pt>
                <c:pt idx="4">
                  <c:v>1991.825683386757</c:v>
                </c:pt>
                <c:pt idx="5">
                  <c:v>1989.5148881802206</c:v>
                </c:pt>
              </c:numCache>
            </c:numRef>
          </c:xVal>
          <c:yVal>
            <c:numRef>
              <c:f>Calculs!$J$6:$J$11</c:f>
              <c:numCache>
                <c:formatCode>0.000_)</c:formatCode>
                <c:ptCount val="6"/>
                <c:pt idx="0">
                  <c:v>0.1906365033007672</c:v>
                </c:pt>
                <c:pt idx="1">
                  <c:v>0.17398661512596758</c:v>
                </c:pt>
                <c:pt idx="2">
                  <c:v>0.12355945117087797</c:v>
                </c:pt>
                <c:pt idx="3">
                  <c:v>0.13324788514973751</c:v>
                </c:pt>
                <c:pt idx="4">
                  <c:v>8.5503769346853109E-2</c:v>
                </c:pt>
                <c:pt idx="5">
                  <c:v>0.15585587101473608</c:v>
                </c:pt>
              </c:numCache>
            </c:numRef>
          </c:yVal>
          <c:smooth val="0"/>
        </c:ser>
        <c:ser>
          <c:idx val="3"/>
          <c:order val="1"/>
          <c:tx>
            <c:strRef>
              <c:f>Calculs!$C$14</c:f>
              <c:strCache>
                <c:ptCount val="1"/>
                <c:pt idx="0">
                  <c:v>Sœurs citées par les femmes</c:v>
                </c:pt>
              </c:strCache>
            </c:strRef>
          </c:tx>
          <c:spPr>
            <a:ln>
              <a:solidFill>
                <a:srgbClr val="C037C0"/>
              </a:solidFill>
            </a:ln>
          </c:spPr>
          <c:marker>
            <c:symbol val="none"/>
          </c:marker>
          <c:xVal>
            <c:numRef>
              <c:f>Calculs!$K$17:$K$22</c:f>
              <c:numCache>
                <c:formatCode>0.0_)</c:formatCode>
                <c:ptCount val="6"/>
                <c:pt idx="0">
                  <c:v>2000.0424857097501</c:v>
                </c:pt>
                <c:pt idx="1">
                  <c:v>1997.7328410201487</c:v>
                </c:pt>
                <c:pt idx="2">
                  <c:v>1995.5609634617217</c:v>
                </c:pt>
                <c:pt idx="3">
                  <c:v>1993.5037382604987</c:v>
                </c:pt>
                <c:pt idx="4">
                  <c:v>1991.7960721831698</c:v>
                </c:pt>
                <c:pt idx="5">
                  <c:v>1989.8904692891742</c:v>
                </c:pt>
              </c:numCache>
            </c:numRef>
          </c:xVal>
          <c:yVal>
            <c:numRef>
              <c:f>Calculs!$J$17:$J$22</c:f>
              <c:numCache>
                <c:formatCode>0.000_)</c:formatCode>
                <c:ptCount val="6"/>
                <c:pt idx="0">
                  <c:v>0.1495704133634822</c:v>
                </c:pt>
                <c:pt idx="1">
                  <c:v>0.14823721292411907</c:v>
                </c:pt>
                <c:pt idx="2">
                  <c:v>0.13301000024422349</c:v>
                </c:pt>
                <c:pt idx="3">
                  <c:v>0.12938079571091599</c:v>
                </c:pt>
                <c:pt idx="4">
                  <c:v>9.0562183861741752E-2</c:v>
                </c:pt>
                <c:pt idx="5">
                  <c:v>0.11595011493837259</c:v>
                </c:pt>
              </c:numCache>
            </c:numRef>
          </c:yVal>
          <c:smooth val="0"/>
        </c:ser>
        <c:ser>
          <c:idx val="5"/>
          <c:order val="2"/>
          <c:tx>
            <c:strRef>
              <c:f>Calculs!$C$25</c:f>
              <c:strCache>
                <c:ptCount val="1"/>
                <c:pt idx="0">
                  <c:v>Frères cités par les hommes</c:v>
                </c:pt>
              </c:strCache>
            </c:strRef>
          </c:tx>
          <c:spPr>
            <a:ln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Calculs!$K$28:$K$33</c:f>
              <c:numCache>
                <c:formatCode>0.0_)</c:formatCode>
                <c:ptCount val="6"/>
                <c:pt idx="0">
                  <c:v>2000.0335526178044</c:v>
                </c:pt>
                <c:pt idx="1">
                  <c:v>1997.7707175519161</c:v>
                </c:pt>
                <c:pt idx="2">
                  <c:v>1995.6388745340282</c:v>
                </c:pt>
                <c:pt idx="3">
                  <c:v>1993.7522576039712</c:v>
                </c:pt>
                <c:pt idx="4">
                  <c:v>1991.7484849492419</c:v>
                </c:pt>
                <c:pt idx="5">
                  <c:v>1990.2561381137496</c:v>
                </c:pt>
              </c:numCache>
            </c:numRef>
          </c:xVal>
          <c:yVal>
            <c:numRef>
              <c:f>Calculs!$J$28:$J$33</c:f>
              <c:numCache>
                <c:formatCode>0.000_)</c:formatCode>
                <c:ptCount val="6"/>
                <c:pt idx="0">
                  <c:v>0.17118974585368207</c:v>
                </c:pt>
                <c:pt idx="1">
                  <c:v>0.10877366334744965</c:v>
                </c:pt>
                <c:pt idx="2">
                  <c:v>9.251140680315284E-2</c:v>
                </c:pt>
                <c:pt idx="3">
                  <c:v>5.7648288434861583E-2</c:v>
                </c:pt>
                <c:pt idx="4">
                  <c:v>9.8662534044817285E-2</c:v>
                </c:pt>
                <c:pt idx="5">
                  <c:v>7.7058719912239559E-2</c:v>
                </c:pt>
              </c:numCache>
            </c:numRef>
          </c:yVal>
          <c:smooth val="0"/>
        </c:ser>
        <c:ser>
          <c:idx val="2"/>
          <c:order val="3"/>
          <c:tx>
            <c:strRef>
              <c:f>Calculs!$C$36</c:f>
              <c:strCache>
                <c:ptCount val="1"/>
                <c:pt idx="0">
                  <c:v>Sœurs citées par les hommes</c:v>
                </c:pt>
              </c:strCache>
            </c:strRef>
          </c:tx>
          <c:spPr>
            <a:ln>
              <a:solidFill>
                <a:srgbClr val="C034C0"/>
              </a:solidFill>
              <a:prstDash val="sysDash"/>
            </a:ln>
          </c:spPr>
          <c:marker>
            <c:symbol val="none"/>
          </c:marker>
          <c:xVal>
            <c:numRef>
              <c:f>Calculs!$K$39:$K$44</c:f>
              <c:numCache>
                <c:formatCode>0.0_)</c:formatCode>
                <c:ptCount val="6"/>
                <c:pt idx="0">
                  <c:v>2000.0063685939001</c:v>
                </c:pt>
                <c:pt idx="1">
                  <c:v>1997.7110616000691</c:v>
                </c:pt>
                <c:pt idx="2">
                  <c:v>1995.585525344022</c:v>
                </c:pt>
                <c:pt idx="3">
                  <c:v>1993.686957596412</c:v>
                </c:pt>
                <c:pt idx="4">
                  <c:v>1991.5819675954317</c:v>
                </c:pt>
                <c:pt idx="5">
                  <c:v>1990.113725874917</c:v>
                </c:pt>
              </c:numCache>
            </c:numRef>
          </c:xVal>
          <c:yVal>
            <c:numRef>
              <c:f>Calculs!$J$39:$J$44</c:f>
              <c:numCache>
                <c:formatCode>0.000_)</c:formatCode>
                <c:ptCount val="6"/>
                <c:pt idx="0">
                  <c:v>0.2316011576032323</c:v>
                </c:pt>
                <c:pt idx="1">
                  <c:v>0.16981019031977218</c:v>
                </c:pt>
                <c:pt idx="2">
                  <c:v>0.12047427258383847</c:v>
                </c:pt>
                <c:pt idx="3">
                  <c:v>7.6975986861749779E-2</c:v>
                </c:pt>
                <c:pt idx="4">
                  <c:v>0.1267241344938983</c:v>
                </c:pt>
                <c:pt idx="5">
                  <c:v>9.2203747053395624E-2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919488"/>
        <c:axId val="113938432"/>
      </c:scatterChart>
      <c:valAx>
        <c:axId val="113919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Année</a:t>
                </a:r>
              </a:p>
            </c:rich>
          </c:tx>
          <c:layout>
            <c:manualLayout>
              <c:xMode val="edge"/>
              <c:yMode val="edge"/>
              <c:x val="0.49723873097904348"/>
              <c:y val="0.88127846153846168"/>
            </c:manualLayout>
          </c:layout>
          <c:overlay val="0"/>
        </c:title>
        <c:numFmt formatCode="0" sourceLinked="0"/>
        <c:majorTickMark val="out"/>
        <c:minorTickMark val="none"/>
        <c:tickLblPos val="low"/>
        <c:spPr>
          <a:ln>
            <a:solidFill>
              <a:schemeClr val="tx1">
                <a:lumMod val="65000"/>
                <a:lumOff val="35000"/>
              </a:schemeClr>
            </a:solidFill>
          </a:ln>
        </c:spPr>
        <c:crossAx val="113938432"/>
        <c:crossesAt val="-1"/>
        <c:crossBetween val="midCat"/>
      </c:valAx>
      <c:valAx>
        <c:axId val="1139384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Introduction!$D$11</c:f>
              <c:strCache>
                <c:ptCount val="1"/>
                <c:pt idx="0">
                  <c:v>25q15</c:v>
                </c:pt>
              </c:strCache>
            </c:strRef>
          </c:tx>
          <c:layout>
            <c:manualLayout>
              <c:xMode val="edge"/>
              <c:yMode val="edge"/>
              <c:x val="7.9063028984939412E-4"/>
              <c:y val="0.38752884606791005"/>
            </c:manualLayout>
          </c:layout>
          <c:overlay val="0"/>
          <c:txPr>
            <a:bodyPr rot="-5400000" vert="horz" anchor="ctr" anchorCtr="0"/>
            <a:lstStyle/>
            <a:p>
              <a:pPr algn="l">
                <a:defRPr i="1" baseline="0"/>
              </a:pPr>
              <a:endParaRPr lang="en-US"/>
            </a:p>
          </c:txPr>
        </c:title>
        <c:numFmt formatCode="#,##0.00" sourceLinked="0"/>
        <c:majorTickMark val="out"/>
        <c:minorTickMark val="none"/>
        <c:tickLblPos val="nextTo"/>
        <c:spPr>
          <a:ln>
            <a:solidFill>
              <a:schemeClr val="tx1">
                <a:lumMod val="65000"/>
                <a:lumOff val="35000"/>
              </a:schemeClr>
            </a:solidFill>
          </a:ln>
        </c:spPr>
        <c:crossAx val="113919488"/>
        <c:crosses val="autoZero"/>
        <c:crossBetween val="midCat"/>
        <c:majorUnit val="0.05"/>
      </c:valAx>
      <c:spPr>
        <a:solidFill>
          <a:schemeClr val="bg1"/>
        </a:solidFill>
        <a:ln w="6350"/>
      </c:spPr>
    </c:plotArea>
    <c:legend>
      <c:legendPos val="b"/>
      <c:layout>
        <c:manualLayout>
          <c:xMode val="edge"/>
          <c:yMode val="edge"/>
          <c:x val="0.16430540174726221"/>
          <c:y val="0.91937918545852126"/>
          <c:w val="0.71026872135068875"/>
          <c:h val="6.6359724848584531E-2"/>
        </c:manualLayout>
      </c:layout>
      <c:overlay val="0"/>
    </c:legend>
    <c:plotVisOnly val="1"/>
    <c:dispBlanksAs val="gap"/>
    <c:showDLblsOverMax val="0"/>
  </c:chart>
  <c:spPr>
    <a:solidFill>
      <a:srgbClr val="D7E6E6"/>
    </a:solidFill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  <c:printSettings>
    <c:headerFooter/>
    <c:pageMargins b="0.74803149606300001" l="0.70866141732284371" r="0.70866141732284371" t="0.74803149606300001" header="0.31496062992126705" footer="0.31496062992126705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01400180668478E-2"/>
          <c:y val="5.1219078857455254E-2"/>
          <c:w val="0.89174488790342465"/>
          <c:h val="0.77329452991453063"/>
        </c:manualLayout>
      </c:layout>
      <c:scatterChart>
        <c:scatterStyle val="lineMarker"/>
        <c:varyColors val="0"/>
        <c:ser>
          <c:idx val="1"/>
          <c:order val="0"/>
          <c:tx>
            <c:strRef>
              <c:f>Calculs!$C$47</c:f>
              <c:strCache>
                <c:ptCount val="1"/>
                <c:pt idx="0">
                  <c:v>Frères, ensemble</c:v>
                </c:pt>
              </c:strCache>
            </c:strRef>
          </c:tx>
          <c:spPr>
            <a:ln>
              <a:solidFill>
                <a:srgbClr val="0070C0"/>
              </a:solidFill>
              <a:prstDash val="solid"/>
            </a:ln>
          </c:spPr>
          <c:marker>
            <c:symbol val="none"/>
          </c:marker>
          <c:xVal>
            <c:numRef>
              <c:f>Calculs!$K$50:$K$55</c:f>
              <c:numCache>
                <c:formatCode>0.0_)</c:formatCode>
                <c:ptCount val="6"/>
                <c:pt idx="0">
                  <c:v>2000.0307393002993</c:v>
                </c:pt>
                <c:pt idx="1">
                  <c:v>1997.7479029776007</c:v>
                </c:pt>
                <c:pt idx="2">
                  <c:v>1995.6201837843294</c:v>
                </c:pt>
                <c:pt idx="3">
                  <c:v>1993.6773807208722</c:v>
                </c:pt>
                <c:pt idx="4">
                  <c:v>1991.7712344243539</c:v>
                </c:pt>
                <c:pt idx="5">
                  <c:v>1990.0382959346555</c:v>
                </c:pt>
              </c:numCache>
            </c:numRef>
          </c:xVal>
          <c:yVal>
            <c:numRef>
              <c:f>Calculs!$J$50:$J$55</c:f>
              <c:numCache>
                <c:formatCode>0.000_)</c:formatCode>
                <c:ptCount val="6"/>
                <c:pt idx="0">
                  <c:v>0.17780691895711709</c:v>
                </c:pt>
                <c:pt idx="1">
                  <c:v>0.13284912425384432</c:v>
                </c:pt>
                <c:pt idx="2">
                  <c:v>0.10242476982145798</c:v>
                </c:pt>
                <c:pt idx="3">
                  <c:v>7.9781378313020235E-2</c:v>
                </c:pt>
                <c:pt idx="4">
                  <c:v>9.4794545100856609E-2</c:v>
                </c:pt>
                <c:pt idx="5">
                  <c:v>0.10022699310594063</c:v>
                </c:pt>
              </c:numCache>
            </c:numRef>
          </c:yVal>
          <c:smooth val="0"/>
        </c:ser>
        <c:ser>
          <c:idx val="3"/>
          <c:order val="1"/>
          <c:tx>
            <c:strRef>
              <c:f>Calculs!$C$58</c:f>
              <c:strCache>
                <c:ptCount val="1"/>
                <c:pt idx="0">
                  <c:v>Sœurs, ensemble</c:v>
                </c:pt>
              </c:strCache>
            </c:strRef>
          </c:tx>
          <c:spPr>
            <a:ln>
              <a:solidFill>
                <a:srgbClr val="C037C0"/>
              </a:solidFill>
            </a:ln>
          </c:spPr>
          <c:marker>
            <c:symbol val="none"/>
          </c:marker>
          <c:xVal>
            <c:numRef>
              <c:f>Calculs!$K$61:$K$66</c:f>
              <c:numCache>
                <c:formatCode>0.0_)</c:formatCode>
                <c:ptCount val="6"/>
                <c:pt idx="0">
                  <c:v>2000.0323532759769</c:v>
                </c:pt>
                <c:pt idx="1">
                  <c:v>1997.7273130295673</c:v>
                </c:pt>
                <c:pt idx="2">
                  <c:v>1995.5680755798189</c:v>
                </c:pt>
                <c:pt idx="3">
                  <c:v>1993.5686234456812</c:v>
                </c:pt>
                <c:pt idx="4">
                  <c:v>1991.7308771823004</c:v>
                </c:pt>
                <c:pt idx="5">
                  <c:v>1989.9511687675511</c:v>
                </c:pt>
              </c:numCache>
            </c:numRef>
          </c:xVal>
          <c:yVal>
            <c:numRef>
              <c:f>Calculs!$J$61:$J$66</c:f>
              <c:numCache>
                <c:formatCode>0.000_)</c:formatCode>
                <c:ptCount val="6"/>
                <c:pt idx="0">
                  <c:v>0.17402164877969528</c:v>
                </c:pt>
                <c:pt idx="1">
                  <c:v>0.15378744895063712</c:v>
                </c:pt>
                <c:pt idx="2">
                  <c:v>0.12940163003914118</c:v>
                </c:pt>
                <c:pt idx="3">
                  <c:v>0.11112475817814205</c:v>
                </c:pt>
                <c:pt idx="4">
                  <c:v>0.10165068790417509</c:v>
                </c:pt>
                <c:pt idx="5">
                  <c:v>0.10949439454769816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567808"/>
        <c:axId val="116839552"/>
      </c:scatterChart>
      <c:valAx>
        <c:axId val="11456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</c:rich>
          </c:tx>
          <c:layout>
            <c:manualLayout>
              <c:xMode val="edge"/>
              <c:yMode val="edge"/>
              <c:x val="0.49723873097904364"/>
              <c:y val="0.88127846153846168"/>
            </c:manualLayout>
          </c:layout>
          <c:overlay val="0"/>
        </c:title>
        <c:numFmt formatCode="0" sourceLinked="0"/>
        <c:majorTickMark val="out"/>
        <c:minorTickMark val="none"/>
        <c:tickLblPos val="low"/>
        <c:spPr>
          <a:ln>
            <a:solidFill>
              <a:schemeClr val="tx1">
                <a:lumMod val="65000"/>
                <a:lumOff val="35000"/>
              </a:schemeClr>
            </a:solidFill>
          </a:ln>
        </c:spPr>
        <c:crossAx val="116839552"/>
        <c:crossesAt val="-1"/>
        <c:crossBetween val="midCat"/>
      </c:valAx>
      <c:valAx>
        <c:axId val="1168395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Introduction!$D$11</c:f>
              <c:strCache>
                <c:ptCount val="1"/>
                <c:pt idx="0">
                  <c:v>25q15</c:v>
                </c:pt>
              </c:strCache>
            </c:strRef>
          </c:tx>
          <c:layout>
            <c:manualLayout>
              <c:xMode val="edge"/>
              <c:yMode val="edge"/>
              <c:x val="7.9063037124214506E-4"/>
              <c:y val="0.39187675453611781"/>
            </c:manualLayout>
          </c:layout>
          <c:overlay val="0"/>
          <c:txPr>
            <a:bodyPr rot="-5400000" vert="horz" anchor="ctr" anchorCtr="0"/>
            <a:lstStyle/>
            <a:p>
              <a:pPr algn="l">
                <a:defRPr i="1" baseline="0"/>
              </a:pPr>
              <a:endParaRPr lang="en-US"/>
            </a:p>
          </c:txPr>
        </c:title>
        <c:numFmt formatCode="#,##0.00" sourceLinked="0"/>
        <c:majorTickMark val="out"/>
        <c:minorTickMark val="none"/>
        <c:tickLblPos val="nextTo"/>
        <c:spPr>
          <a:ln>
            <a:solidFill>
              <a:schemeClr val="tx1">
                <a:lumMod val="65000"/>
                <a:lumOff val="35000"/>
              </a:schemeClr>
            </a:solidFill>
          </a:ln>
        </c:spPr>
        <c:crossAx val="114567808"/>
        <c:crosses val="autoZero"/>
        <c:crossBetween val="midCat"/>
        <c:majorUnit val="0.05"/>
      </c:valAx>
      <c:spPr>
        <a:solidFill>
          <a:schemeClr val="bg1"/>
        </a:solidFill>
        <a:ln w="6350"/>
      </c:spPr>
    </c:plotArea>
    <c:legend>
      <c:legendPos val="b"/>
      <c:layout>
        <c:manualLayout>
          <c:xMode val="edge"/>
          <c:yMode val="edge"/>
          <c:x val="0.23309441778434128"/>
          <c:y val="0.92588803418803811"/>
          <c:w val="0.57691091423649565"/>
          <c:h val="6.6359724848584531E-2"/>
        </c:manualLayout>
      </c:layout>
      <c:overlay val="0"/>
    </c:legend>
    <c:plotVisOnly val="1"/>
    <c:dispBlanksAs val="gap"/>
    <c:showDLblsOverMax val="0"/>
  </c:chart>
  <c:spPr>
    <a:solidFill>
      <a:srgbClr val="D7E6E6"/>
    </a:solidFill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  <c:printSettings>
    <c:headerFooter/>
    <c:pageMargins b="0.74803149606300046" l="0.70866141732284393" r="0.70866141732284393" t="0.74803149606300046" header="0.31496062992126728" footer="0.31496062992126728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66674</xdr:rowOff>
    </xdr:from>
    <xdr:to>
      <xdr:col>16</xdr:col>
      <xdr:colOff>303600</xdr:colOff>
      <xdr:row>35</xdr:row>
      <xdr:rowOff>119549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36</xdr:row>
      <xdr:rowOff>22224</xdr:rowOff>
    </xdr:from>
    <xdr:to>
      <xdr:col>16</xdr:col>
      <xdr:colOff>303600</xdr:colOff>
      <xdr:row>72</xdr:row>
      <xdr:rowOff>46524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DMINI~1\LOCALS~1\Temp\Orphanhood%20meth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Model data"/>
      <sheetName val="Maternal orphanhood"/>
      <sheetName val="Paternal orphanhood"/>
      <sheetName val="Graphs"/>
    </sheetNames>
    <sheetDataSet>
      <sheetData sheetId="0"/>
      <sheetData sheetId="1">
        <row r="1">
          <cell r="R1">
            <v>1999.65</v>
          </cell>
        </row>
      </sheetData>
      <sheetData sheetId="2">
        <row r="1">
          <cell r="R1">
            <v>1999.65</v>
          </cell>
        </row>
        <row r="29">
          <cell r="D29">
            <v>26.750483870967741</v>
          </cell>
        </row>
      </sheetData>
      <sheetData sheetId="3">
        <row r="1">
          <cell r="S1">
            <v>1999.65</v>
          </cell>
        </row>
        <row r="17">
          <cell r="C17">
            <v>32.96050811424012</v>
          </cell>
        </row>
      </sheetData>
      <sheetData sheetId="4">
        <row r="17">
          <cell r="C17">
            <v>27.96050811424012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emographicestimation.iussp.org/fr/content/estimation-indirecte-de-la-mortalit&#233;-adulte-&#224;-partir-des-donn&#233;es-sur-les-fratrie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 tint="0.59999389629810485"/>
    <pageSetUpPr fitToPage="1"/>
  </sheetPr>
  <dimension ref="A1:H62"/>
  <sheetViews>
    <sheetView showGridLines="0" tabSelected="1" zoomScaleNormal="100" workbookViewId="0">
      <selection activeCell="A2" sqref="A2"/>
    </sheetView>
  </sheetViews>
  <sheetFormatPr defaultColWidth="9.140625" defaultRowHeight="15"/>
  <cols>
    <col min="1" max="1" width="4" style="101" customWidth="1"/>
    <col min="2" max="2" width="87.42578125" style="59" customWidth="1"/>
    <col min="3" max="3" width="28.42578125" style="59" customWidth="1"/>
    <col min="4" max="4" width="16.85546875" style="59" customWidth="1"/>
    <col min="5" max="5" width="14.28515625" style="59" customWidth="1"/>
    <col min="6" max="6" width="14.85546875" style="59" customWidth="1"/>
    <col min="7" max="7" width="14" style="59" customWidth="1"/>
    <col min="8" max="16384" width="9.140625" style="59"/>
  </cols>
  <sheetData>
    <row r="1" spans="1:4" ht="37.5" customHeight="1">
      <c r="B1" s="141" t="s">
        <v>77</v>
      </c>
      <c r="C1" s="58" t="s">
        <v>15</v>
      </c>
    </row>
    <row r="2" spans="1:4" s="61" customFormat="1" ht="15.75">
      <c r="A2" s="142"/>
      <c r="B2" s="60"/>
    </row>
    <row r="3" spans="1:4" s="61" customFormat="1">
      <c r="A3" s="102"/>
      <c r="B3" s="62" t="s">
        <v>36</v>
      </c>
    </row>
    <row r="4" spans="1:4" s="61" customFormat="1" ht="18.75" customHeight="1">
      <c r="A4" s="102"/>
      <c r="B4" s="145" t="s">
        <v>79</v>
      </c>
      <c r="C4" s="145"/>
      <c r="D4" s="145"/>
    </row>
    <row r="5" spans="1:4" s="63" customFormat="1" ht="15.75" customHeight="1">
      <c r="A5" s="103"/>
      <c r="B5" s="60"/>
      <c r="C5" s="61"/>
      <c r="D5" s="59"/>
    </row>
    <row r="6" spans="1:4" ht="78.75" customHeight="1">
      <c r="B6" s="63" t="s">
        <v>75</v>
      </c>
      <c r="C6" s="63"/>
      <c r="D6" s="63"/>
    </row>
    <row r="7" spans="1:4" ht="15.75" thickBot="1"/>
    <row r="8" spans="1:4" ht="16.5" thickBot="1">
      <c r="B8" s="64" t="s">
        <v>37</v>
      </c>
      <c r="C8" s="143" t="s">
        <v>47</v>
      </c>
      <c r="D8" s="144"/>
    </row>
    <row r="9" spans="1:4" ht="15.75" customHeight="1">
      <c r="A9" s="101" t="s">
        <v>17</v>
      </c>
      <c r="B9" s="103" t="s">
        <v>38</v>
      </c>
      <c r="C9" s="65" t="s">
        <v>48</v>
      </c>
      <c r="D9" s="135" t="s">
        <v>9</v>
      </c>
    </row>
    <row r="10" spans="1:4" ht="45" customHeight="1">
      <c r="A10" s="101" t="s">
        <v>18</v>
      </c>
      <c r="B10" s="103" t="s">
        <v>78</v>
      </c>
      <c r="C10" s="66" t="s">
        <v>49</v>
      </c>
      <c r="D10" s="136" t="s">
        <v>53</v>
      </c>
    </row>
    <row r="11" spans="1:4" ht="31.5" customHeight="1">
      <c r="A11" s="101" t="s">
        <v>19</v>
      </c>
      <c r="B11" s="103" t="s">
        <v>39</v>
      </c>
      <c r="C11" s="66" t="s">
        <v>50</v>
      </c>
      <c r="D11" s="137" t="s">
        <v>16</v>
      </c>
    </row>
    <row r="12" spans="1:4" ht="31.5" customHeight="1" thickBot="1">
      <c r="A12" s="101" t="s">
        <v>20</v>
      </c>
      <c r="B12" s="103" t="s">
        <v>40</v>
      </c>
      <c r="C12" s="67" t="s">
        <v>51</v>
      </c>
      <c r="D12" s="138">
        <v>37741</v>
      </c>
    </row>
    <row r="13" spans="1:4" s="63" customFormat="1" ht="47.25" customHeight="1">
      <c r="A13" s="103" t="s">
        <v>21</v>
      </c>
      <c r="B13" s="103" t="s">
        <v>41</v>
      </c>
      <c r="D13" s="68"/>
    </row>
    <row r="14" spans="1:4" ht="47.25" customHeight="1">
      <c r="A14" s="101" t="s">
        <v>22</v>
      </c>
      <c r="B14" s="103" t="s">
        <v>42</v>
      </c>
      <c r="C14" s="63"/>
      <c r="D14" s="69"/>
    </row>
    <row r="15" spans="1:4" ht="47.25" customHeight="1">
      <c r="A15" s="101" t="s">
        <v>23</v>
      </c>
      <c r="B15" s="103" t="s">
        <v>43</v>
      </c>
      <c r="C15" s="63"/>
    </row>
    <row r="16" spans="1:4" ht="47.25" customHeight="1">
      <c r="A16" s="101" t="s">
        <v>24</v>
      </c>
      <c r="B16" s="139" t="s">
        <v>44</v>
      </c>
    </row>
    <row r="17" spans="1:2" ht="47.25" customHeight="1">
      <c r="A17" s="105" t="s">
        <v>45</v>
      </c>
      <c r="B17" s="103" t="s">
        <v>76</v>
      </c>
    </row>
    <row r="18" spans="1:2" ht="47.25" customHeight="1">
      <c r="A18" s="101" t="s">
        <v>25</v>
      </c>
      <c r="B18" s="103" t="s">
        <v>46</v>
      </c>
    </row>
    <row r="19" spans="1:2">
      <c r="B19" s="101"/>
    </row>
    <row r="20" spans="1:2">
      <c r="B20" s="104"/>
    </row>
    <row r="42" spans="2:8">
      <c r="C42" s="70"/>
      <c r="D42" s="70"/>
      <c r="E42" s="71"/>
      <c r="F42" s="71"/>
      <c r="G42" s="71"/>
      <c r="H42" s="70"/>
    </row>
    <row r="43" spans="2:8" ht="15.75">
      <c r="B43" s="72"/>
      <c r="H43" s="73"/>
    </row>
    <row r="44" spans="2:8">
      <c r="B44" s="72"/>
      <c r="H44" s="70"/>
    </row>
    <row r="45" spans="2:8">
      <c r="B45" s="72"/>
      <c r="H45" s="70"/>
    </row>
    <row r="46" spans="2:8">
      <c r="B46" s="72"/>
      <c r="H46" s="70"/>
    </row>
    <row r="47" spans="2:8">
      <c r="B47" s="72"/>
      <c r="H47" s="70"/>
    </row>
    <row r="48" spans="2:8">
      <c r="B48" s="72"/>
      <c r="H48" s="70"/>
    </row>
    <row r="49" spans="2:8">
      <c r="B49" s="72"/>
      <c r="H49" s="70"/>
    </row>
    <row r="50" spans="2:8">
      <c r="B50" s="72"/>
      <c r="H50" s="70"/>
    </row>
    <row r="51" spans="2:8">
      <c r="B51" s="72"/>
      <c r="H51" s="70"/>
    </row>
    <row r="52" spans="2:8">
      <c r="B52" s="72"/>
      <c r="H52" s="70"/>
    </row>
    <row r="53" spans="2:8">
      <c r="B53" s="72"/>
      <c r="H53" s="70"/>
    </row>
    <row r="54" spans="2:8">
      <c r="B54" s="72"/>
      <c r="H54" s="70"/>
    </row>
    <row r="55" spans="2:8">
      <c r="B55" s="72"/>
      <c r="H55" s="70"/>
    </row>
    <row r="56" spans="2:8">
      <c r="B56" s="72"/>
      <c r="H56" s="70"/>
    </row>
    <row r="57" spans="2:8">
      <c r="B57" s="72"/>
      <c r="H57" s="70"/>
    </row>
    <row r="58" spans="2:8">
      <c r="B58" s="72"/>
      <c r="H58" s="70"/>
    </row>
    <row r="59" spans="2:8">
      <c r="B59" s="72"/>
      <c r="C59" s="71"/>
      <c r="D59" s="71"/>
      <c r="E59" s="74"/>
      <c r="F59" s="74"/>
      <c r="G59" s="71"/>
      <c r="H59" s="70"/>
    </row>
    <row r="60" spans="2:8">
      <c r="B60" s="72"/>
      <c r="E60" s="75"/>
      <c r="F60" s="76"/>
    </row>
    <row r="61" spans="2:8">
      <c r="E61" s="75"/>
      <c r="F61" s="76"/>
    </row>
    <row r="62" spans="2:8">
      <c r="E62" s="70"/>
      <c r="F62" s="70"/>
    </row>
  </sheetData>
  <sheetProtection sheet="1" objects="1" scenarios="1" selectLockedCells="1"/>
  <mergeCells count="2">
    <mergeCell ref="C8:D8"/>
    <mergeCell ref="B4:D4"/>
  </mergeCells>
  <dataValidations count="4">
    <dataValidation allowBlank="1" showInputMessage="1" showErrorMessage="1" promptTitle="La date" prompt="Veuillez remplir la date en utilisant le format standard de date en fonction de votre ordinateur." sqref="D12"/>
    <dataValidation type="list" showInputMessage="1" showErrorMessage="1" sqref="D10">
      <formula1>Model_LTs</formula1>
    </dataValidation>
    <dataValidation type="list" allowBlank="1" showInputMessage="1" showErrorMessage="1" promptTitle="Select mortality index" sqref="D11">
      <formula1>"45q15,35q15,25q15"</formula1>
    </dataValidation>
    <dataValidation type="list" showDropDown="1" showInputMessage="1" showErrorMessage="1" sqref="B4">
      <formula1>"http://demographicestimation.iussp.org/content/indirect-estimation-adult-mortality-data-siblings"</formula1>
    </dataValidation>
  </dataValidations>
  <hyperlinks>
    <hyperlink ref="B4" r:id="rId1"/>
  </hyperlinks>
  <pageMargins left="0.70866141732283472" right="0.70866141732283472" top="0.74803149606299213" bottom="0.74803149606299213" header="0.31496062992125984" footer="0.31496062992125984"/>
  <pageSetup paperSize="9" scale="59" fitToHeight="0" orientation="portrait" r:id="rId2"/>
  <headerFooter>
    <oddHeader>&amp;L&amp;"Arial,Bold"&amp;14Tools for Demographic Estimation&amp;R&amp;"Arial,Bold"&amp;14Adult siblings</oddHeader>
    <oddFooter>&amp;L&amp;F&amp;R&amp;D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M32"/>
  <sheetViews>
    <sheetView workbookViewId="0">
      <selection activeCell="F1" sqref="F1"/>
    </sheetView>
  </sheetViews>
  <sheetFormatPr defaultColWidth="8.85546875" defaultRowHeight="12.75"/>
  <cols>
    <col min="1" max="1" width="10.85546875" customWidth="1"/>
    <col min="2" max="2" width="14.7109375" customWidth="1"/>
    <col min="3" max="3" width="14.140625" customWidth="1"/>
    <col min="4" max="4" width="14.7109375" customWidth="1"/>
    <col min="5" max="5" width="15.28515625" customWidth="1"/>
    <col min="6" max="7" width="14.5703125" customWidth="1"/>
    <col min="8" max="8" width="5.5703125" customWidth="1"/>
  </cols>
  <sheetData>
    <row r="1" spans="1:13" ht="15.75" customHeight="1">
      <c r="A1" s="113" t="s">
        <v>52</v>
      </c>
      <c r="I1" s="1" t="s">
        <v>59</v>
      </c>
      <c r="K1" s="2"/>
      <c r="L1" s="2"/>
      <c r="M1" s="2"/>
    </row>
    <row r="2" spans="1:13" ht="15.75" customHeight="1">
      <c r="A2" s="140" t="s">
        <v>13</v>
      </c>
      <c r="B2" s="140" t="s">
        <v>53</v>
      </c>
      <c r="C2" s="140" t="s">
        <v>54</v>
      </c>
      <c r="D2" s="140" t="s">
        <v>55</v>
      </c>
      <c r="E2" s="140" t="s">
        <v>56</v>
      </c>
      <c r="F2" s="140" t="s">
        <v>57</v>
      </c>
      <c r="G2" s="140" t="s">
        <v>58</v>
      </c>
      <c r="I2" s="30" t="s">
        <v>60</v>
      </c>
      <c r="K2" s="2"/>
      <c r="L2" s="2"/>
      <c r="M2" s="2"/>
    </row>
    <row r="3" spans="1:13" ht="15.75" customHeight="1">
      <c r="A3" s="108">
        <v>15</v>
      </c>
      <c r="B3" s="133">
        <v>-1.0121945536850769</v>
      </c>
      <c r="C3" s="133">
        <v>-0.97971406825728613</v>
      </c>
      <c r="D3" s="133">
        <v>-0.96635456814626275</v>
      </c>
      <c r="E3" s="133">
        <v>-0.88990310948808893</v>
      </c>
      <c r="F3" s="133">
        <v>-1.0293119689456429</v>
      </c>
      <c r="G3" s="121"/>
      <c r="I3" s="100"/>
      <c r="J3" s="146" t="s">
        <v>61</v>
      </c>
      <c r="K3" s="146"/>
      <c r="L3" s="146" t="s">
        <v>62</v>
      </c>
      <c r="M3" s="146"/>
    </row>
    <row r="4" spans="1:13" ht="15.75" customHeight="1">
      <c r="A4" s="109">
        <v>20</v>
      </c>
      <c r="B4" s="133">
        <v>-0.97234684182353803</v>
      </c>
      <c r="C4" s="133">
        <v>-0.94156371692343144</v>
      </c>
      <c r="D4" s="133">
        <v>-0.91382222014342573</v>
      </c>
      <c r="E4" s="133">
        <v>-0.85999289910331278</v>
      </c>
      <c r="F4" s="133">
        <v>-0.97893414503700538</v>
      </c>
      <c r="G4" s="121"/>
      <c r="I4" s="12" t="s">
        <v>13</v>
      </c>
      <c r="J4" s="12" t="s">
        <v>7</v>
      </c>
      <c r="K4" s="12" t="s">
        <v>8</v>
      </c>
      <c r="L4" s="13" t="s">
        <v>7</v>
      </c>
      <c r="M4" s="13" t="s">
        <v>8</v>
      </c>
    </row>
    <row r="5" spans="1:13" ht="15.75" customHeight="1">
      <c r="A5" s="109">
        <v>25</v>
      </c>
      <c r="B5" s="133">
        <v>-0.92078751270821413</v>
      </c>
      <c r="C5" s="133">
        <v>-0.89159541950333177</v>
      </c>
      <c r="D5" s="133">
        <v>-0.85013265027358209</v>
      </c>
      <c r="E5" s="133">
        <v>-0.82016153698599226</v>
      </c>
      <c r="F5" s="133">
        <v>-0.91633966970304337</v>
      </c>
      <c r="G5" s="121"/>
      <c r="I5" s="14"/>
      <c r="J5" s="14"/>
      <c r="K5" s="14"/>
      <c r="L5" s="15"/>
      <c r="M5" s="15"/>
    </row>
    <row r="6" spans="1:13" ht="15.75" customHeight="1">
      <c r="A6" s="109">
        <v>30</v>
      </c>
      <c r="B6" s="133">
        <v>-0.86548423243967132</v>
      </c>
      <c r="C6" s="133">
        <v>-0.84219551169775642</v>
      </c>
      <c r="D6" s="133">
        <v>-0.78726242697886062</v>
      </c>
      <c r="E6" s="133">
        <v>-0.78007392332133241</v>
      </c>
      <c r="F6" s="133">
        <v>-0.85459253778955946</v>
      </c>
      <c r="G6" s="121"/>
      <c r="I6" s="111">
        <v>25</v>
      </c>
      <c r="J6" s="14">
        <v>-2.9999999999999997E-4</v>
      </c>
      <c r="K6" s="14">
        <v>1.0011000000000001</v>
      </c>
      <c r="L6" s="17">
        <v>3.23</v>
      </c>
      <c r="M6" s="17">
        <v>1.1200000000000001</v>
      </c>
    </row>
    <row r="7" spans="1:13" ht="15.75" customHeight="1">
      <c r="A7" s="109">
        <v>35</v>
      </c>
      <c r="B7" s="133">
        <v>-0.80533674084601314</v>
      </c>
      <c r="C7" s="133">
        <v>-0.79104803230330434</v>
      </c>
      <c r="D7" s="133">
        <v>-0.72474545944961821</v>
      </c>
      <c r="E7" s="133">
        <v>-0.73709896740170688</v>
      </c>
      <c r="F7" s="133">
        <v>-0.79123192333414838</v>
      </c>
      <c r="G7" s="121"/>
      <c r="I7" s="111">
        <v>30</v>
      </c>
      <c r="J7" s="14">
        <v>-0.15459999999999999</v>
      </c>
      <c r="K7" s="14">
        <v>1.1559999999999999</v>
      </c>
      <c r="L7" s="17">
        <v>5.46</v>
      </c>
      <c r="M7" s="17">
        <v>1.95</v>
      </c>
    </row>
    <row r="8" spans="1:13" ht="15.75" customHeight="1">
      <c r="A8" s="109">
        <v>40</v>
      </c>
      <c r="B8" s="133">
        <v>-0.73732521540819196</v>
      </c>
      <c r="C8" s="133">
        <v>-0.73425391825061403</v>
      </c>
      <c r="D8" s="133">
        <v>-0.66077403595339856</v>
      </c>
      <c r="E8" s="133">
        <v>-0.69020740216054988</v>
      </c>
      <c r="F8" s="133">
        <v>-0.72290929940989257</v>
      </c>
      <c r="G8" s="121"/>
      <c r="I8" s="111">
        <v>35</v>
      </c>
      <c r="J8" s="14">
        <v>-0.16450000000000001</v>
      </c>
      <c r="K8" s="14">
        <v>1.1659999999999999</v>
      </c>
      <c r="L8" s="17">
        <v>7.52</v>
      </c>
      <c r="M8" s="17">
        <v>2.78</v>
      </c>
    </row>
    <row r="9" spans="1:13" ht="15.75" customHeight="1">
      <c r="A9" s="109">
        <v>45</v>
      </c>
      <c r="B9" s="133">
        <v>-0.65863624320988345</v>
      </c>
      <c r="C9" s="133">
        <v>-0.66825754255920489</v>
      </c>
      <c r="D9" s="133">
        <v>-0.5904613819796557</v>
      </c>
      <c r="E9" s="133">
        <v>-0.63449440257961387</v>
      </c>
      <c r="F9" s="133">
        <v>-0.6461549890735192</v>
      </c>
      <c r="G9" s="121"/>
      <c r="I9" s="111">
        <v>40</v>
      </c>
      <c r="J9" s="14">
        <v>-0.13880000000000001</v>
      </c>
      <c r="K9" s="14">
        <v>1.1406000000000001</v>
      </c>
      <c r="L9" s="17">
        <v>9.3800000000000008</v>
      </c>
      <c r="M9" s="17">
        <v>3.62</v>
      </c>
    </row>
    <row r="10" spans="1:13" ht="15.75" customHeight="1">
      <c r="A10" s="109">
        <v>50</v>
      </c>
      <c r="B10" s="133">
        <v>-0.56432091512237903</v>
      </c>
      <c r="C10" s="133">
        <v>-0.58660888869906025</v>
      </c>
      <c r="D10" s="133">
        <v>-0.51474890543256313</v>
      </c>
      <c r="E10" s="133">
        <v>-0.56821295557201257</v>
      </c>
      <c r="F10" s="133">
        <v>-0.55659173180953114</v>
      </c>
      <c r="G10" s="121"/>
      <c r="I10" s="111">
        <v>45</v>
      </c>
      <c r="J10" s="14">
        <v>-0.114</v>
      </c>
      <c r="K10" s="14">
        <v>1.1168</v>
      </c>
      <c r="L10" s="17">
        <v>11</v>
      </c>
      <c r="M10" s="17">
        <v>4.45</v>
      </c>
    </row>
    <row r="11" spans="1:13" ht="15.75" customHeight="1">
      <c r="A11" s="109">
        <v>55</v>
      </c>
      <c r="B11" s="133">
        <v>-0.44835796349979129</v>
      </c>
      <c r="C11" s="133">
        <v>-0.48111641634940366</v>
      </c>
      <c r="D11" s="133">
        <v>-0.42188099777551347</v>
      </c>
      <c r="E11" s="133">
        <v>-0.48239734581505644</v>
      </c>
      <c r="F11" s="133">
        <v>-0.44666706004400114</v>
      </c>
      <c r="G11" s="121"/>
      <c r="I11" s="112">
        <v>50</v>
      </c>
      <c r="J11" s="18">
        <v>-0.1018</v>
      </c>
      <c r="K11" s="18">
        <v>1.1066</v>
      </c>
      <c r="L11" s="17">
        <v>12.32</v>
      </c>
      <c r="M11" s="17">
        <v>5.28</v>
      </c>
    </row>
    <row r="12" spans="1:13" ht="15.75" customHeight="1">
      <c r="A12" s="109">
        <v>60</v>
      </c>
      <c r="B12" s="133">
        <v>-0.30638850188113281</v>
      </c>
      <c r="C12" s="133">
        <v>-0.34745214284807552</v>
      </c>
      <c r="D12" s="133">
        <v>-0.31373408763068089</v>
      </c>
      <c r="E12" s="133">
        <v>-0.37368650277193127</v>
      </c>
      <c r="F12" s="133">
        <v>-0.31288957869926254</v>
      </c>
      <c r="G12" s="121"/>
      <c r="I12" s="19"/>
      <c r="J12" s="19"/>
      <c r="K12" s="19"/>
      <c r="L12" s="19"/>
      <c r="M12" s="19"/>
    </row>
    <row r="13" spans="1:13" ht="15.75" customHeight="1">
      <c r="A13" s="109">
        <v>65</v>
      </c>
      <c r="B13" s="133">
        <v>-0.13218620461701414</v>
      </c>
      <c r="C13" s="133">
        <v>-0.17916315353789958</v>
      </c>
      <c r="D13" s="133">
        <v>-0.17374005998585826</v>
      </c>
      <c r="E13" s="133">
        <v>-0.22956293913585316</v>
      </c>
      <c r="F13" s="133">
        <v>-0.14574826715382799</v>
      </c>
      <c r="G13" s="121"/>
    </row>
    <row r="14" spans="1:13" ht="15.75" customHeight="1">
      <c r="A14" s="109">
        <v>70</v>
      </c>
      <c r="B14" s="133">
        <v>8.1075417880201409E-2</v>
      </c>
      <c r="C14" s="133">
        <v>3.4873769526037102E-2</v>
      </c>
      <c r="D14" s="133">
        <v>7.709813626405328E-3</v>
      </c>
      <c r="E14" s="133">
        <v>-4.0702942595531359E-2</v>
      </c>
      <c r="F14" s="133">
        <v>6.0162515402529336E-2</v>
      </c>
      <c r="G14" s="121"/>
    </row>
    <row r="15" spans="1:13" ht="15.75" customHeight="1">
      <c r="A15" s="109">
        <v>75</v>
      </c>
      <c r="B15" s="133">
        <v>0.34157292464829403</v>
      </c>
      <c r="C15" s="133">
        <v>0.3123474009290419</v>
      </c>
      <c r="D15" s="133">
        <v>0.24438970566438267</v>
      </c>
      <c r="E15" s="133">
        <v>0.21969545818577857</v>
      </c>
      <c r="F15" s="133">
        <v>0.32200302729512403</v>
      </c>
      <c r="G15" s="121"/>
    </row>
    <row r="16" spans="1:13" ht="15.75" customHeight="1">
      <c r="A16" s="109">
        <v>80</v>
      </c>
      <c r="B16" s="133">
        <v>0.6615291707175992</v>
      </c>
      <c r="C16" s="133">
        <v>0.67726953010875401</v>
      </c>
      <c r="D16" s="133">
        <v>0.5542075593189103</v>
      </c>
      <c r="E16" s="133">
        <v>0.58006843196258251</v>
      </c>
      <c r="F16" s="133">
        <v>0.66202299315788493</v>
      </c>
      <c r="G16" s="121"/>
    </row>
    <row r="17" spans="1:7" ht="15.75" customHeight="1">
      <c r="A17" s="110">
        <v>85</v>
      </c>
      <c r="B17" s="134">
        <v>1.067151820502233</v>
      </c>
      <c r="C17" s="134">
        <v>1.17951998038618</v>
      </c>
      <c r="D17" s="134">
        <v>0.97306427262294348</v>
      </c>
      <c r="E17" s="134">
        <v>1.0907265436318963</v>
      </c>
      <c r="F17" s="134">
        <v>1.1203444618292409</v>
      </c>
      <c r="G17" s="122"/>
    </row>
    <row r="18" spans="1:7" ht="15.75" customHeight="1"/>
    <row r="19" spans="1:7" ht="15.75" customHeight="1">
      <c r="A19" s="114" t="s">
        <v>26</v>
      </c>
      <c r="B19" s="24" t="s">
        <v>4</v>
      </c>
      <c r="C19" s="120">
        <v>0</v>
      </c>
    </row>
    <row r="20" spans="1:7" ht="15.75" customHeight="1">
      <c r="A20" s="2"/>
      <c r="B20" s="24" t="s">
        <v>5</v>
      </c>
      <c r="C20" s="120">
        <v>1</v>
      </c>
    </row>
    <row r="21" spans="1:7" ht="15.75" customHeight="1">
      <c r="A21" s="27" t="s">
        <v>13</v>
      </c>
      <c r="B21" s="27" t="str">
        <f>Introduction!D10</f>
        <v>NU Général</v>
      </c>
      <c r="C21" s="27" t="s">
        <v>63</v>
      </c>
    </row>
    <row r="22" spans="1:7" ht="15.75" customHeight="1">
      <c r="A22" s="13"/>
      <c r="B22" s="115" t="s">
        <v>27</v>
      </c>
      <c r="C22" s="115" t="s">
        <v>28</v>
      </c>
    </row>
    <row r="23" spans="1:7" ht="15.75" customHeight="1">
      <c r="A23" s="106">
        <v>15</v>
      </c>
      <c r="B23" s="50">
        <f>HLOOKUP(Introduction!D$10,Modèles!$B$2:$F$17,ROW()-ROW(B$23)+2,FALSE)</f>
        <v>-1.0121945536850769</v>
      </c>
      <c r="C23" s="16">
        <f t="shared" ref="C23:C32" si="0">C$19+C$20*B23</f>
        <v>-1.0121945536850769</v>
      </c>
    </row>
    <row r="24" spans="1:7" ht="15.75" customHeight="1">
      <c r="A24" s="106">
        <v>20</v>
      </c>
      <c r="B24" s="50">
        <f>HLOOKUP(Introduction!D$10,Modèles!$B$2:$F$17,ROW()-ROW(B$23)+2,FALSE)</f>
        <v>-0.97234684182353803</v>
      </c>
      <c r="C24" s="16">
        <f t="shared" si="0"/>
        <v>-0.97234684182353803</v>
      </c>
    </row>
    <row r="25" spans="1:7" ht="15.75" customHeight="1">
      <c r="A25" s="106">
        <v>25</v>
      </c>
      <c r="B25" s="50">
        <f>HLOOKUP(Introduction!D$10,Modèles!$B$2:$F$17,ROW()-ROW(B$23)+2,FALSE)</f>
        <v>-0.92078751270821413</v>
      </c>
      <c r="C25" s="16">
        <f t="shared" si="0"/>
        <v>-0.92078751270821413</v>
      </c>
    </row>
    <row r="26" spans="1:7" ht="15.75" customHeight="1">
      <c r="A26" s="106">
        <v>30</v>
      </c>
      <c r="B26" s="50">
        <f>HLOOKUP(Introduction!D$10,Modèles!$B$2:$F$17,ROW()-ROW(B$23)+2,FALSE)</f>
        <v>-0.86548423243967132</v>
      </c>
      <c r="C26" s="16">
        <f t="shared" si="0"/>
        <v>-0.86548423243967132</v>
      </c>
    </row>
    <row r="27" spans="1:7" ht="15.75" customHeight="1">
      <c r="A27" s="106">
        <v>35</v>
      </c>
      <c r="B27" s="50">
        <f>HLOOKUP(Introduction!D$10,Modèles!$B$2:$F$17,ROW()-ROW(B$23)+2,FALSE)</f>
        <v>-0.80533674084601314</v>
      </c>
      <c r="C27" s="16">
        <f t="shared" si="0"/>
        <v>-0.80533674084601314</v>
      </c>
    </row>
    <row r="28" spans="1:7" ht="15.75" customHeight="1">
      <c r="A28" s="106">
        <v>40</v>
      </c>
      <c r="B28" s="50">
        <f>HLOOKUP(Introduction!D$10,Modèles!$B$2:$F$17,ROW()-ROW(B$23)+2,FALSE)</f>
        <v>-0.73732521540819196</v>
      </c>
      <c r="C28" s="16">
        <f t="shared" si="0"/>
        <v>-0.73732521540819196</v>
      </c>
    </row>
    <row r="29" spans="1:7" ht="15.75" customHeight="1">
      <c r="A29" s="106">
        <v>45</v>
      </c>
      <c r="B29" s="50">
        <f>HLOOKUP(Introduction!D$10,Modèles!$B$2:$F$17,ROW()-ROW(B$23)+2,FALSE)</f>
        <v>-0.65863624320988345</v>
      </c>
      <c r="C29" s="16">
        <f t="shared" si="0"/>
        <v>-0.65863624320988345</v>
      </c>
    </row>
    <row r="30" spans="1:7" ht="15.75" customHeight="1">
      <c r="A30" s="106">
        <v>50</v>
      </c>
      <c r="B30" s="50">
        <f>HLOOKUP(Introduction!D$10,Modèles!$B$2:$F$17,ROW()-ROW(B$23)+2,FALSE)</f>
        <v>-0.56432091512237903</v>
      </c>
      <c r="C30" s="16">
        <f t="shared" si="0"/>
        <v>-0.56432091512237903</v>
      </c>
    </row>
    <row r="31" spans="1:7" ht="15.75" customHeight="1">
      <c r="A31" s="106">
        <v>55</v>
      </c>
      <c r="B31" s="50">
        <f>HLOOKUP(Introduction!D$10,Modèles!$B$2:$F$17,ROW()-ROW(B$23)+2,FALSE)</f>
        <v>-0.44835796349979129</v>
      </c>
      <c r="C31" s="16">
        <f t="shared" si="0"/>
        <v>-0.44835796349979129</v>
      </c>
    </row>
    <row r="32" spans="1:7" ht="15.75" customHeight="1">
      <c r="A32" s="107">
        <v>60</v>
      </c>
      <c r="B32" s="99">
        <f>HLOOKUP(Introduction!D$10,Modèles!$B$2:$F$17,ROW()-ROW(B$23)+2,FALSE)</f>
        <v>-0.30638850188113281</v>
      </c>
      <c r="C32" s="20">
        <f t="shared" si="0"/>
        <v>-0.30638850188113281</v>
      </c>
    </row>
  </sheetData>
  <sheetProtection sheet="1" objects="1" scenarios="1"/>
  <mergeCells count="2">
    <mergeCell ref="J3:K3"/>
    <mergeCell ref="L3:M3"/>
  </mergeCells>
  <dataValidations xWindow="339" yWindow="551" count="3">
    <dataValidation type="decimal" allowBlank="1" showInputMessage="1" showErrorMessage="1" error="0.6&lt;β&lt;1.5" prompt="Le paramètre β peut varier entre 0,6 (mortalité relativement élevée chez les plus jeunes) et 1,5 (mortalité relativement élevée chez les personnes âgées) autour d'une valeur centrale de l'un." sqref="C20">
      <formula1>0.6</formula1>
      <formula2>1.5</formula2>
    </dataValidation>
    <dataValidation type="decimal" allowBlank="1" showInputMessage="1" showErrorMessage="1" error="-1.5&lt;α&lt;1" prompt="Le paramètre α peut varier de -1,5 (faible mortalité) jusqu’ à 1 (forte mortalité) autour d'une valeur centrale de zéro." sqref="C19">
      <formula1>-1.5</formula1>
      <formula2>1</formula2>
    </dataValidation>
    <dataValidation type="decimal" allowBlank="1" showInputMessage="1" showErrorMessage="1" error="Enter numeric values of the logits" sqref="G3:G17">
      <formula1>-2</formula1>
      <formula2>2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&amp;L&amp;"+,Bold"&amp;14Tools for Demographic Estimation&amp;R&amp;"+,Bold"&amp;14Adult siblings</oddHeader>
    <oddFooter>&amp;L&amp;"+,Regular"&amp;12&amp;F&amp;R&amp;"+,Regular"&amp;12&amp;D  &amp;T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8" tint="0.59999389629810485"/>
  </sheetPr>
  <dimension ref="A1:BN140"/>
  <sheetViews>
    <sheetView zoomScaleNormal="100" workbookViewId="0">
      <selection activeCell="L1" sqref="L1"/>
    </sheetView>
  </sheetViews>
  <sheetFormatPr defaultColWidth="9.140625" defaultRowHeight="15"/>
  <cols>
    <col min="1" max="1" width="7.7109375" style="2" customWidth="1"/>
    <col min="2" max="2" width="13.28515625" style="2" customWidth="1"/>
    <col min="3" max="3" width="13.140625" style="2" customWidth="1"/>
    <col min="4" max="4" width="13.42578125" style="2" customWidth="1"/>
    <col min="5" max="5" width="10.7109375" style="2" customWidth="1"/>
    <col min="6" max="6" width="7" style="2" customWidth="1"/>
    <col min="7" max="7" width="12" style="2" customWidth="1"/>
    <col min="8" max="8" width="10" style="2" customWidth="1"/>
    <col min="9" max="9" width="7.85546875" style="2" customWidth="1"/>
    <col min="10" max="10" width="12.85546875" style="2" customWidth="1"/>
    <col min="11" max="11" width="10.5703125" style="2" customWidth="1"/>
    <col min="12" max="12" width="9.140625" style="4" customWidth="1"/>
    <col min="13" max="20" width="9.140625" style="2" customWidth="1"/>
    <col min="21" max="24" width="9.140625" style="98" customWidth="1"/>
    <col min="25" max="27" width="9.140625" style="80" customWidth="1"/>
    <col min="28" max="28" width="9.140625" style="2" customWidth="1"/>
    <col min="29" max="16384" width="9.140625" style="2"/>
  </cols>
  <sheetData>
    <row r="1" spans="1:66" ht="15.75">
      <c r="A1" s="29" t="s">
        <v>64</v>
      </c>
      <c r="B1" s="124"/>
      <c r="C1" s="124"/>
      <c r="D1" s="124"/>
      <c r="E1" s="124"/>
      <c r="F1" s="124"/>
      <c r="G1" s="124"/>
      <c r="H1" s="124"/>
      <c r="I1" s="124"/>
      <c r="J1" s="125" t="s">
        <v>65</v>
      </c>
      <c r="K1" s="116">
        <f>Introduction!D12</f>
        <v>37741</v>
      </c>
      <c r="U1" s="83"/>
      <c r="V1" s="95"/>
      <c r="W1" s="38"/>
      <c r="X1" s="38"/>
      <c r="Y1" s="33"/>
      <c r="Z1" s="33"/>
      <c r="AA1" s="33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</row>
    <row r="2" spans="1:66">
      <c r="A2" s="147" t="str">
        <f>Introduction!D9</f>
        <v>Bangladesh</v>
      </c>
      <c r="B2" s="148"/>
      <c r="C2" s="124"/>
      <c r="D2" s="124"/>
      <c r="E2" s="124"/>
      <c r="F2" s="124"/>
      <c r="G2" s="124"/>
      <c r="H2" s="124"/>
      <c r="I2" s="124"/>
      <c r="J2" s="124"/>
      <c r="K2" s="57">
        <f>YEAR(K1)+YEARFRAC(DATE(YEAR(K1),1,1),K1,1)</f>
        <v>2003.3260273972603</v>
      </c>
      <c r="U2" s="83"/>
      <c r="V2" s="95"/>
      <c r="W2" s="38"/>
      <c r="X2" s="38"/>
      <c r="Y2" s="33"/>
      <c r="Z2" s="33"/>
      <c r="AA2" s="33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</row>
    <row r="3" spans="1:66" ht="16.5">
      <c r="A3" s="126" t="s">
        <v>66</v>
      </c>
      <c r="B3" s="127"/>
      <c r="C3" s="128" t="s">
        <v>80</v>
      </c>
      <c r="D3" s="129"/>
      <c r="E3" s="126" t="s">
        <v>6</v>
      </c>
      <c r="F3" s="126" t="s">
        <v>13</v>
      </c>
      <c r="G3" s="126" t="s">
        <v>61</v>
      </c>
      <c r="H3" s="56" t="s">
        <v>11</v>
      </c>
      <c r="I3" s="126" t="s">
        <v>70</v>
      </c>
      <c r="J3" s="126" t="s">
        <v>71</v>
      </c>
      <c r="K3" s="126"/>
      <c r="L3" s="28"/>
      <c r="U3" s="96"/>
      <c r="V3" s="96"/>
      <c r="W3" s="38"/>
      <c r="X3" s="38"/>
      <c r="Y3" s="33"/>
      <c r="Z3" s="33"/>
      <c r="AA3" s="33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</row>
    <row r="4" spans="1:66" ht="18">
      <c r="A4" s="130" t="s">
        <v>67</v>
      </c>
      <c r="B4" s="130" t="s">
        <v>68</v>
      </c>
      <c r="C4" s="130" t="s">
        <v>72</v>
      </c>
      <c r="D4" s="130" t="s">
        <v>69</v>
      </c>
      <c r="E4" s="130" t="s">
        <v>2</v>
      </c>
      <c r="F4" s="130" t="s">
        <v>12</v>
      </c>
      <c r="G4" s="130" t="s">
        <v>14</v>
      </c>
      <c r="H4" s="51" t="s">
        <v>10</v>
      </c>
      <c r="I4" s="131" t="s">
        <v>1</v>
      </c>
      <c r="J4" s="132" t="str">
        <f>Introduction!D$11</f>
        <v>25q15</v>
      </c>
      <c r="K4" s="130" t="s">
        <v>0</v>
      </c>
      <c r="L4" s="11"/>
      <c r="U4" s="97"/>
      <c r="V4" s="97"/>
      <c r="W4" s="38"/>
      <c r="X4" s="38"/>
      <c r="Y4" s="33"/>
      <c r="Z4" s="33"/>
      <c r="AA4" s="33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</row>
    <row r="5" spans="1:66">
      <c r="A5" s="123" t="s">
        <v>29</v>
      </c>
      <c r="B5" s="117">
        <v>370.9</v>
      </c>
      <c r="C5" s="117">
        <f>B5-D5</f>
        <v>349.31</v>
      </c>
      <c r="D5" s="117">
        <v>21.59</v>
      </c>
      <c r="E5" s="14">
        <f>(B5-D5)/B5</f>
        <v>0.94179023995686173</v>
      </c>
      <c r="F5" s="25">
        <v>20</v>
      </c>
      <c r="G5" s="14"/>
      <c r="H5" s="50"/>
      <c r="I5" s="15"/>
      <c r="J5" s="21"/>
      <c r="K5" s="21"/>
      <c r="L5" s="8"/>
      <c r="U5" s="80"/>
      <c r="V5" s="80"/>
      <c r="W5" s="38"/>
      <c r="X5" s="38"/>
      <c r="Y5" s="33"/>
      <c r="Z5" s="33"/>
      <c r="AA5" s="33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</row>
    <row r="6" spans="1:66">
      <c r="A6" s="123" t="s">
        <v>30</v>
      </c>
      <c r="B6" s="117">
        <v>387.1</v>
      </c>
      <c r="C6" s="117">
        <f t="shared" ref="C6:C10" si="0">B6-D6</f>
        <v>363.37</v>
      </c>
      <c r="D6" s="117">
        <v>23.73</v>
      </c>
      <c r="E6" s="14">
        <f t="shared" ref="E6:E11" si="1">(B6-D6)/B6</f>
        <v>0.93869801084990956</v>
      </c>
      <c r="F6" s="25">
        <v>25</v>
      </c>
      <c r="G6" s="14">
        <f>Modèles!J6+Modèles!K6*E6</f>
        <v>0.93943057866184454</v>
      </c>
      <c r="H6" s="50">
        <f>1/(1+EXP(2*Modèles!C25))</f>
        <v>0.86313487643920483</v>
      </c>
      <c r="I6" s="54">
        <f>-0.5*LN(1+(G6/H6-(1+EXP(2*Modèles!C$23)))/(1-G6))</f>
        <v>0.63857450928380211</v>
      </c>
      <c r="J6" s="118">
        <f>1-(1+EXP(2*(I6+Modèles!C$23)))/(1+EXP(2*(I6+IF(J$4="25q15",Modèles!C$28,IF(J$4="35q15",Modèles!C$30,Modèles!C$32)))))</f>
        <v>0.1906365033007672</v>
      </c>
      <c r="K6" s="119">
        <f>K$2-(Modèles!L6-Modèles!M6*LN(E6))</f>
        <v>2000.0251745635285</v>
      </c>
      <c r="L6" s="9"/>
      <c r="U6" s="94"/>
      <c r="V6" s="94"/>
      <c r="W6" s="38"/>
      <c r="X6" s="38"/>
      <c r="Y6" s="33"/>
      <c r="Z6" s="33"/>
      <c r="AA6" s="33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</row>
    <row r="7" spans="1:66">
      <c r="A7" s="123" t="s">
        <v>31</v>
      </c>
      <c r="B7" s="117">
        <v>447.9</v>
      </c>
      <c r="C7" s="117">
        <f t="shared" si="0"/>
        <v>412.77</v>
      </c>
      <c r="D7" s="117">
        <v>35.130000000000003</v>
      </c>
      <c r="E7" s="14">
        <f t="shared" si="1"/>
        <v>0.92156731413261894</v>
      </c>
      <c r="F7" s="25">
        <v>30</v>
      </c>
      <c r="G7" s="14">
        <f>Modèles!J7+Modèles!K7*E7</f>
        <v>0.9107318151373075</v>
      </c>
      <c r="H7" s="50">
        <f>1/(1+EXP(2*Modèles!C26))</f>
        <v>0.84953625561237445</v>
      </c>
      <c r="I7" s="54">
        <f>-0.5*LN(1+(G7/H7-(1+EXP(2*Modèles!C$23)))/(1-G7))</f>
        <v>0.5582631156699378</v>
      </c>
      <c r="J7" s="118">
        <f>1-(1+EXP(2*(I7+Modèles!C$23)))/(1+EXP(2*(I7+IF(J$4="25q15",Modèles!C$28,IF(J$4="35q15",Modèles!C$30,Modèles!C$32)))))</f>
        <v>0.17398661512596758</v>
      </c>
      <c r="K7" s="119">
        <f>K$2-(Modèles!L7-Modèles!M7*LN(E7))</f>
        <v>1997.7067524578547</v>
      </c>
      <c r="L7" s="9"/>
      <c r="U7" s="94"/>
      <c r="V7" s="94"/>
      <c r="W7" s="38"/>
      <c r="X7" s="38"/>
      <c r="Y7" s="33"/>
      <c r="Z7" s="33"/>
      <c r="AA7" s="33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</row>
    <row r="8" spans="1:66">
      <c r="A8" s="123" t="s">
        <v>32</v>
      </c>
      <c r="B8" s="117">
        <v>378.8</v>
      </c>
      <c r="C8" s="117">
        <f t="shared" si="0"/>
        <v>349.16</v>
      </c>
      <c r="D8" s="117">
        <v>29.64</v>
      </c>
      <c r="E8" s="14">
        <f t="shared" si="1"/>
        <v>0.92175290390707498</v>
      </c>
      <c r="F8" s="25">
        <v>35</v>
      </c>
      <c r="G8" s="14">
        <f>Modèles!J8+Modèles!K8*E8</f>
        <v>0.91026388595564944</v>
      </c>
      <c r="H8" s="50">
        <f>1/(1+EXP(2*Modèles!C27))</f>
        <v>0.83350486950461589</v>
      </c>
      <c r="I8" s="54">
        <f>-0.5*LN(1+(G8/H8-(1+EXP(2*Modèles!C$23)))/(1-G8))</f>
        <v>0.29489648944318958</v>
      </c>
      <c r="J8" s="118">
        <f>1-(1+EXP(2*(I8+Modèles!C$23)))/(1+EXP(2*(I8+IF(J$4="25q15",Modèles!C$28,IF(J$4="35q15",Modèles!C$30,Modèles!C$32)))))</f>
        <v>0.12355945117087797</v>
      </c>
      <c r="K8" s="119">
        <f>K$2-(Modèles!L8-Modèles!M8*LN(E8))</f>
        <v>1995.5795183030439</v>
      </c>
      <c r="L8" s="9"/>
      <c r="U8" s="94"/>
      <c r="V8" s="94"/>
      <c r="W8" s="38"/>
      <c r="X8" s="38"/>
      <c r="Y8" s="33"/>
      <c r="Z8" s="33"/>
      <c r="AA8" s="33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</row>
    <row r="9" spans="1:66">
      <c r="A9" s="123" t="s">
        <v>33</v>
      </c>
      <c r="B9" s="117">
        <v>323.89999999999998</v>
      </c>
      <c r="C9" s="117">
        <f t="shared" si="0"/>
        <v>285.54999999999995</v>
      </c>
      <c r="D9" s="117">
        <v>38.35</v>
      </c>
      <c r="E9" s="14">
        <f t="shared" si="1"/>
        <v>0.88159925903056491</v>
      </c>
      <c r="F9" s="25">
        <v>40</v>
      </c>
      <c r="G9" s="14">
        <f>Modèles!J9+Modèles!K9*E9</f>
        <v>0.86675211485026238</v>
      </c>
      <c r="H9" s="50">
        <f>1/(1+EXP(2*Modèles!C28))</f>
        <v>0.81376319977144118</v>
      </c>
      <c r="I9" s="54">
        <f>-0.5*LN(1+(G9/H9-(1+EXP(2*Modèles!C$23)))/(1-G9))</f>
        <v>0.34909154851556223</v>
      </c>
      <c r="J9" s="118">
        <f>1-(1+EXP(2*(I9+Modèles!C$23)))/(1+EXP(2*(I9+IF(J$4="25q15",Modèles!C$28,IF(J$4="35q15",Modèles!C$30,Modèles!C$32)))))</f>
        <v>0.13324788514973751</v>
      </c>
      <c r="K9" s="119">
        <f>K$2-(Modèles!L9-Modèles!M9*LN(E9))</f>
        <v>1993.4898433917999</v>
      </c>
      <c r="L9" s="9"/>
      <c r="U9" s="94"/>
      <c r="V9" s="94"/>
      <c r="W9" s="38"/>
      <c r="X9" s="38"/>
      <c r="Y9" s="33"/>
      <c r="Z9" s="33"/>
      <c r="AA9" s="33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</row>
    <row r="10" spans="1:66">
      <c r="A10" s="123" t="s">
        <v>34</v>
      </c>
      <c r="B10" s="117">
        <v>266.3</v>
      </c>
      <c r="C10" s="117">
        <f t="shared" si="0"/>
        <v>237.98000000000002</v>
      </c>
      <c r="D10" s="117">
        <v>28.32</v>
      </c>
      <c r="E10" s="14">
        <f t="shared" si="1"/>
        <v>0.89365377393916634</v>
      </c>
      <c r="F10" s="25">
        <v>45</v>
      </c>
      <c r="G10" s="14">
        <f>Modèles!J10+Modèles!K10*E10</f>
        <v>0.884032534735261</v>
      </c>
      <c r="H10" s="50">
        <f>1/(1+EXP(2*Modèles!C29))</f>
        <v>0.78872756141577427</v>
      </c>
      <c r="I10" s="54">
        <f>-0.5*LN(1+(G10/H10-(1+EXP(2*Modèles!C$23)))/(1-G10))</f>
        <v>5.0977336750280274E-2</v>
      </c>
      <c r="J10" s="118">
        <f>1-(1+EXP(2*(I10+Modèles!C$23)))/(1+EXP(2*(I10+IF(J$4="25q15",Modèles!C$28,IF(J$4="35q15",Modèles!C$30,Modèles!C$32)))))</f>
        <v>8.5503769346853109E-2</v>
      </c>
      <c r="K10" s="119">
        <f>K$2-(Modèles!L10-Modèles!M10*LN(E10))</f>
        <v>1991.825683386757</v>
      </c>
      <c r="L10" s="9"/>
      <c r="U10" s="94"/>
      <c r="V10" s="94"/>
      <c r="W10" s="38"/>
      <c r="X10" s="38"/>
      <c r="Y10" s="33"/>
      <c r="Z10" s="33"/>
      <c r="AA10" s="33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</row>
    <row r="11" spans="1:66">
      <c r="A11" s="123" t="s">
        <v>35</v>
      </c>
      <c r="B11" s="117">
        <v>218.3</v>
      </c>
      <c r="C11" s="117">
        <f>B11-D11</f>
        <v>164.59</v>
      </c>
      <c r="D11" s="117">
        <v>53.71</v>
      </c>
      <c r="E11" s="14">
        <f t="shared" si="1"/>
        <v>0.75396243701328447</v>
      </c>
      <c r="F11" s="26">
        <v>50</v>
      </c>
      <c r="G11" s="18">
        <f>Modèles!J11+Modèles!K11*E11</f>
        <v>0.73253483279890064</v>
      </c>
      <c r="H11" s="50">
        <f>1/(1+EXP(2*Modèles!C30))</f>
        <v>0.75558816659335271</v>
      </c>
      <c r="I11" s="54">
        <f>-0.5*LN(1+(G11/H11-(1+EXP(2*Modèles!C$23)))/(1-G11))</f>
        <v>0.46808521723005142</v>
      </c>
      <c r="J11" s="118">
        <f>1-(1+EXP(2*(I11+Modèles!C$23)))/(1+EXP(2*(I11+IF(J$4="25q15",Modèles!C$28,IF(J$4="35q15",Modèles!C$30,Modèles!C$32)))))</f>
        <v>0.15585587101473608</v>
      </c>
      <c r="K11" s="119">
        <f>K$2-(Modèles!L11-Modèles!M11*LN(E11))</f>
        <v>1989.5148881802206</v>
      </c>
      <c r="L11" s="9"/>
      <c r="U11" s="94"/>
      <c r="V11" s="94"/>
      <c r="W11" s="38"/>
      <c r="X11" s="38"/>
      <c r="Y11" s="33"/>
      <c r="Z11" s="33"/>
      <c r="AA11" s="33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</row>
    <row r="12" spans="1:66">
      <c r="A12" s="107" t="s">
        <v>3</v>
      </c>
      <c r="B12" s="41">
        <f>SUM(B5:B11)</f>
        <v>2393.2000000000003</v>
      </c>
      <c r="C12" s="22">
        <f>SUM(C5:C11)</f>
        <v>2162.73</v>
      </c>
      <c r="D12" s="41">
        <f>SUM(D5:D11)</f>
        <v>230.47</v>
      </c>
      <c r="E12" s="19"/>
      <c r="F12" s="19"/>
      <c r="G12" s="19"/>
      <c r="H12" s="19"/>
      <c r="I12" s="19"/>
      <c r="J12" s="19"/>
      <c r="K12" s="22"/>
      <c r="L12" s="8"/>
      <c r="U12" s="80"/>
      <c r="V12" s="80"/>
      <c r="W12" s="38"/>
      <c r="X12" s="38"/>
      <c r="Y12" s="33"/>
      <c r="Z12" s="33"/>
      <c r="AA12" s="33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</row>
    <row r="13" spans="1:66">
      <c r="K13" s="6"/>
      <c r="M13" s="31"/>
      <c r="N13" s="31"/>
      <c r="O13" s="31"/>
      <c r="P13" s="31"/>
      <c r="Q13" s="31"/>
      <c r="U13" s="33"/>
      <c r="V13" s="33"/>
      <c r="W13" s="38"/>
      <c r="X13" s="38"/>
      <c r="Y13" s="33"/>
      <c r="Z13" s="33"/>
      <c r="AA13" s="33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</row>
    <row r="14" spans="1:66" ht="16.5">
      <c r="A14" s="126" t="s">
        <v>66</v>
      </c>
      <c r="B14" s="127"/>
      <c r="C14" s="128" t="s">
        <v>82</v>
      </c>
      <c r="D14" s="129"/>
      <c r="E14" s="126" t="s">
        <v>6</v>
      </c>
      <c r="F14" s="126" t="s">
        <v>13</v>
      </c>
      <c r="G14" s="126" t="s">
        <v>61</v>
      </c>
      <c r="H14" s="56" t="s">
        <v>11</v>
      </c>
      <c r="I14" s="126" t="s">
        <v>70</v>
      </c>
      <c r="J14" s="126" t="s">
        <v>71</v>
      </c>
      <c r="K14" s="126"/>
      <c r="L14" s="10"/>
      <c r="O14" s="39"/>
      <c r="Q14" s="31"/>
      <c r="R14" s="80"/>
      <c r="S14" s="94"/>
      <c r="T14" s="94"/>
      <c r="U14" s="94"/>
      <c r="V14" s="94"/>
      <c r="W14" s="38"/>
      <c r="X14" s="38"/>
      <c r="Y14" s="33"/>
      <c r="Z14" s="33"/>
      <c r="AA14" s="33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</row>
    <row r="15" spans="1:66" ht="18">
      <c r="A15" s="130" t="s">
        <v>67</v>
      </c>
      <c r="B15" s="130" t="s">
        <v>68</v>
      </c>
      <c r="C15" s="130" t="s">
        <v>72</v>
      </c>
      <c r="D15" s="130" t="s">
        <v>69</v>
      </c>
      <c r="E15" s="130" t="s">
        <v>2</v>
      </c>
      <c r="F15" s="130" t="s">
        <v>12</v>
      </c>
      <c r="G15" s="130" t="s">
        <v>14</v>
      </c>
      <c r="H15" s="51" t="s">
        <v>10</v>
      </c>
      <c r="I15" s="131" t="s">
        <v>1</v>
      </c>
      <c r="J15" s="132" t="str">
        <f>Introduction!D$11</f>
        <v>25q15</v>
      </c>
      <c r="K15" s="130" t="s">
        <v>0</v>
      </c>
      <c r="L15" s="11"/>
      <c r="O15" s="36"/>
      <c r="Q15" s="31"/>
      <c r="R15" s="33"/>
      <c r="S15" s="33"/>
      <c r="T15" s="33"/>
      <c r="U15" s="94"/>
      <c r="V15" s="94"/>
      <c r="W15" s="34"/>
      <c r="X15" s="38"/>
      <c r="Y15" s="33"/>
      <c r="Z15" s="33"/>
      <c r="AA15" s="33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>
      <c r="A16" s="123" t="s">
        <v>29</v>
      </c>
      <c r="B16" s="117">
        <v>871.60119999999995</v>
      </c>
      <c r="C16" s="117">
        <f t="shared" ref="C16:C21" si="2">B16-D16</f>
        <v>851.82535999999993</v>
      </c>
      <c r="D16" s="117">
        <v>19.775839999999999</v>
      </c>
      <c r="E16" s="14">
        <f>(B16-D16)/B16</f>
        <v>0.97731090778672625</v>
      </c>
      <c r="F16" s="25">
        <v>20</v>
      </c>
      <c r="G16" s="14"/>
      <c r="H16" s="50"/>
      <c r="I16" s="15"/>
      <c r="J16" s="21"/>
      <c r="K16" s="23"/>
      <c r="L16" s="8"/>
      <c r="O16" s="36"/>
      <c r="R16" s="80"/>
      <c r="S16" s="33"/>
      <c r="T16" s="33"/>
      <c r="U16" s="45"/>
      <c r="V16" s="34"/>
      <c r="W16" s="34"/>
      <c r="X16" s="38"/>
      <c r="Y16" s="33"/>
      <c r="Z16" s="33"/>
      <c r="AA16" s="33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</row>
    <row r="17" spans="1:44">
      <c r="A17" s="123" t="s">
        <v>30</v>
      </c>
      <c r="B17" s="117">
        <v>858.75919999999996</v>
      </c>
      <c r="C17" s="117">
        <f t="shared" si="2"/>
        <v>818.67196999999999</v>
      </c>
      <c r="D17" s="117">
        <v>40.087229999999998</v>
      </c>
      <c r="E17" s="14">
        <f t="shared" ref="E17:E22" si="3">(B17-D17)/B17</f>
        <v>0.95331959180175307</v>
      </c>
      <c r="F17" s="25">
        <v>25</v>
      </c>
      <c r="G17" s="14">
        <f>Modèles!J6+Modèles!K6*E17</f>
        <v>0.9540682433527351</v>
      </c>
      <c r="H17" s="50">
        <f>H6</f>
        <v>0.86313487643920483</v>
      </c>
      <c r="I17" s="54">
        <f>-0.5*LN(1+(G17/H17-(1+EXP(2*Modèles!C$23)))/(1-G17))</f>
        <v>0.43587077921246697</v>
      </c>
      <c r="J17" s="118">
        <f>1-(1+EXP(2*(I17+Modèles!C$23)))/(1+EXP(2*(I17+IF(J$15="25q15",Modèles!C$28,IF(J$15="35q15",Modèles!C$30,Modèles!C$32)))))</f>
        <v>0.1495704133634822</v>
      </c>
      <c r="K17" s="119">
        <f>K$2-(Modèles!L6-Modèles!M6*LN(E17))</f>
        <v>2000.0424857097501</v>
      </c>
      <c r="L17" s="9"/>
      <c r="O17" s="36"/>
      <c r="R17" s="80"/>
      <c r="S17" s="33"/>
      <c r="T17" s="33"/>
      <c r="U17" s="45"/>
      <c r="V17" s="34"/>
      <c r="W17" s="34"/>
      <c r="X17" s="38"/>
      <c r="Y17" s="33"/>
      <c r="Z17" s="33"/>
      <c r="AA17" s="33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</row>
    <row r="18" spans="1:44">
      <c r="A18" s="123" t="s">
        <v>31</v>
      </c>
      <c r="B18" s="117">
        <v>964.74829999999997</v>
      </c>
      <c r="C18" s="117">
        <f t="shared" si="2"/>
        <v>901.05520999999999</v>
      </c>
      <c r="D18" s="117">
        <v>63.693089999999998</v>
      </c>
      <c r="E18" s="14">
        <f t="shared" si="3"/>
        <v>0.93397957788575525</v>
      </c>
      <c r="F18" s="25">
        <v>30</v>
      </c>
      <c r="G18" s="14">
        <f>Modèles!J7+Modèles!K7*E18</f>
        <v>0.92508039203593306</v>
      </c>
      <c r="H18" s="50">
        <f t="shared" ref="H18:H22" si="4">H7</f>
        <v>0.84953625561237445</v>
      </c>
      <c r="I18" s="54">
        <f>-0.5*LN(1+(G18/H18-(1+EXP(2*Modèles!C$23)))/(1-G18))</f>
        <v>0.42896114087925624</v>
      </c>
      <c r="J18" s="118">
        <f>1-(1+EXP(2*(I18+Modèles!C$23)))/(1+EXP(2*(I18+IF(J$15="25q15",Modèles!C$28,IF(J$15="35q15",Modèles!C$30,Modèles!C$32)))))</f>
        <v>0.14823721292411907</v>
      </c>
      <c r="K18" s="119">
        <f>K$2-(Modèles!L7-Modèles!M7*LN(E18))</f>
        <v>1997.7328410201487</v>
      </c>
      <c r="L18" s="9"/>
      <c r="M18" s="36"/>
      <c r="N18" s="31"/>
      <c r="O18" s="39"/>
      <c r="P18" s="33"/>
      <c r="Q18" s="39"/>
      <c r="R18" s="39"/>
      <c r="U18" s="45"/>
      <c r="V18" s="34"/>
      <c r="W18" s="34"/>
      <c r="X18" s="38"/>
      <c r="Y18" s="33"/>
      <c r="Z18" s="33"/>
      <c r="AA18" s="33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</row>
    <row r="19" spans="1:44">
      <c r="A19" s="123" t="s">
        <v>32</v>
      </c>
      <c r="B19" s="117">
        <v>766.91869999999994</v>
      </c>
      <c r="C19" s="117">
        <f t="shared" si="2"/>
        <v>702.20704999999998</v>
      </c>
      <c r="D19" s="117">
        <v>64.711650000000006</v>
      </c>
      <c r="E19" s="14">
        <f t="shared" si="3"/>
        <v>0.91562123860064959</v>
      </c>
      <c r="F19" s="25">
        <v>35</v>
      </c>
      <c r="G19" s="14">
        <f>Modèles!J8+Modèles!K8*E19</f>
        <v>0.90311436420835733</v>
      </c>
      <c r="H19" s="50">
        <f t="shared" si="4"/>
        <v>0.83350486950461589</v>
      </c>
      <c r="I19" s="54">
        <f>-0.5*LN(1+(G19/H19-(1+EXP(2*Modèles!C$23)))/(1-G19))</f>
        <v>0.34778763899286025</v>
      </c>
      <c r="J19" s="118">
        <f>1-(1+EXP(2*(I19+Modèles!C$23)))/(1+EXP(2*(I19+IF(J$15="25q15",Modèles!C$28,IF(J$15="35q15",Modèles!C$30,Modèles!C$32)))))</f>
        <v>0.13301000024422349</v>
      </c>
      <c r="K19" s="119">
        <f>K$2-(Modèles!L8-Modèles!M8*LN(E19))</f>
        <v>1995.5609634617217</v>
      </c>
      <c r="L19" s="9"/>
      <c r="M19" s="36"/>
      <c r="N19" s="31"/>
      <c r="O19" s="39"/>
      <c r="P19" s="33"/>
      <c r="Q19" s="39"/>
      <c r="R19" s="39"/>
      <c r="U19" s="45"/>
      <c r="V19" s="34"/>
      <c r="W19" s="34"/>
      <c r="X19" s="38"/>
      <c r="Y19" s="33"/>
      <c r="Z19" s="33"/>
      <c r="AA19" s="33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</row>
    <row r="20" spans="1:44">
      <c r="A20" s="123" t="s">
        <v>33</v>
      </c>
      <c r="B20" s="117">
        <v>626.4461</v>
      </c>
      <c r="C20" s="117">
        <f t="shared" si="2"/>
        <v>554.39832000000001</v>
      </c>
      <c r="D20" s="117">
        <v>72.047780000000003</v>
      </c>
      <c r="E20" s="14">
        <f t="shared" si="3"/>
        <v>0.88498965832814669</v>
      </c>
      <c r="F20" s="25">
        <v>40</v>
      </c>
      <c r="G20" s="14">
        <f>Modèles!J9+Modèles!K9*E20</f>
        <v>0.87061920428908413</v>
      </c>
      <c r="H20" s="50">
        <f t="shared" si="4"/>
        <v>0.81376319977144118</v>
      </c>
      <c r="I20" s="54">
        <f>-0.5*LN(1+(G20/H20-(1+EXP(2*Modèles!C$23)))/(1-G20))</f>
        <v>0.32773468433431141</v>
      </c>
      <c r="J20" s="118">
        <f>1-(1+EXP(2*(I20+Modèles!C$23)))/(1+EXP(2*(I20+IF(J$15="25q15",Modèles!C$28,IF(J$15="35q15",Modèles!C$30,Modèles!C$32)))))</f>
        <v>0.12938079571091599</v>
      </c>
      <c r="K20" s="119">
        <f>K$2-(Modèles!L9-Modèles!M9*LN(E20))</f>
        <v>1993.5037382604987</v>
      </c>
      <c r="L20" s="9"/>
      <c r="M20" s="36"/>
      <c r="N20" s="31"/>
      <c r="O20" s="39"/>
      <c r="P20" s="33"/>
      <c r="Q20" s="37"/>
      <c r="R20" s="37"/>
      <c r="T20" s="55"/>
      <c r="U20" s="45"/>
      <c r="V20" s="34"/>
      <c r="W20" s="34"/>
      <c r="X20" s="38"/>
      <c r="Y20" s="33"/>
      <c r="Z20" s="33"/>
      <c r="AA20" s="33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</row>
    <row r="21" spans="1:44">
      <c r="A21" s="123" t="s">
        <v>34</v>
      </c>
      <c r="B21" s="117">
        <v>552.78160000000003</v>
      </c>
      <c r="C21" s="117">
        <f t="shared" si="2"/>
        <v>490.71913000000001</v>
      </c>
      <c r="D21" s="117">
        <v>62.062469999999998</v>
      </c>
      <c r="E21" s="14">
        <f t="shared" si="3"/>
        <v>0.88772696124473027</v>
      </c>
      <c r="F21" s="25">
        <v>45</v>
      </c>
      <c r="G21" s="14">
        <f>Modèles!J10+Modèles!K10*E21</f>
        <v>0.87741347031811479</v>
      </c>
      <c r="H21" s="50">
        <f t="shared" si="4"/>
        <v>0.78872756141577427</v>
      </c>
      <c r="I21" s="54">
        <f>-0.5*LN(1+(G21/H21-(1+EXP(2*Modèles!C$23)))/(1-G21))</f>
        <v>8.7268498580464121E-2</v>
      </c>
      <c r="J21" s="118">
        <f>1-(1+EXP(2*(I21+Modèles!C$23)))/(1+EXP(2*(I21+IF(J$15="25q15",Modèles!C$28,IF(J$15="35q15",Modèles!C$30,Modèles!C$32)))))</f>
        <v>9.0562183861741752E-2</v>
      </c>
      <c r="K21" s="119">
        <f>K$2-(Modèles!L10-Modèles!M10*LN(E21))</f>
        <v>1991.7960721831698</v>
      </c>
      <c r="L21" s="9"/>
      <c r="M21" s="36"/>
      <c r="N21" s="31"/>
      <c r="O21" s="39"/>
      <c r="P21" s="33"/>
      <c r="Q21" s="37"/>
      <c r="R21" s="37"/>
      <c r="T21" s="55"/>
      <c r="U21" s="45"/>
      <c r="V21" s="34"/>
      <c r="W21" s="34"/>
      <c r="X21" s="38"/>
      <c r="Y21" s="33"/>
      <c r="Z21" s="33"/>
      <c r="AA21" s="33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</row>
    <row r="22" spans="1:44">
      <c r="A22" s="123" t="s">
        <v>35</v>
      </c>
      <c r="B22" s="117">
        <v>495.92419999999998</v>
      </c>
      <c r="C22" s="117">
        <f>B22-D22</f>
        <v>401.47415000000001</v>
      </c>
      <c r="D22" s="117">
        <v>94.450050000000005</v>
      </c>
      <c r="E22" s="14">
        <f t="shared" si="3"/>
        <v>0.80954740663996638</v>
      </c>
      <c r="F22" s="26">
        <v>50</v>
      </c>
      <c r="G22" s="14">
        <f>Modèles!J11+Modèles!K11*E22</f>
        <v>0.79404516018778681</v>
      </c>
      <c r="H22" s="50">
        <f t="shared" si="4"/>
        <v>0.75558816659335271</v>
      </c>
      <c r="I22" s="54">
        <f>-0.5*LN(1+(G22/H22-(1+EXP(2*Modèles!C$23)))/(1-G22))</f>
        <v>0.25056397451442652</v>
      </c>
      <c r="J22" s="118">
        <f>1-(1+EXP(2*(I22+Modèles!C$23)))/(1+EXP(2*(I22+IF(J$15="25q15",Modèles!C$28,IF(J$15="35q15",Modèles!C$30,Modèles!C$32)))))</f>
        <v>0.11595011493837259</v>
      </c>
      <c r="K22" s="119">
        <f>K$2-(Modèles!L11-Modèles!M11*LN(E22))</f>
        <v>1989.8904692891742</v>
      </c>
      <c r="L22" s="9"/>
      <c r="M22" s="46"/>
      <c r="N22" s="31"/>
      <c r="O22" s="39"/>
      <c r="P22" s="33"/>
      <c r="Q22" s="37"/>
      <c r="R22" s="37"/>
      <c r="T22" s="55"/>
      <c r="U22" s="45"/>
      <c r="V22" s="34"/>
      <c r="W22" s="34"/>
      <c r="X22" s="38"/>
      <c r="Y22" s="33"/>
      <c r="Z22" s="33"/>
      <c r="AA22" s="33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</row>
    <row r="23" spans="1:44">
      <c r="A23" s="107" t="s">
        <v>3</v>
      </c>
      <c r="B23" s="41">
        <f>SUM(B16:B22)</f>
        <v>5137.1793000000007</v>
      </c>
      <c r="C23" s="22">
        <f>SUM(C16:C22)</f>
        <v>4720.3511900000003</v>
      </c>
      <c r="D23" s="41">
        <f>SUM(D16:D22)</f>
        <v>416.82811000000004</v>
      </c>
      <c r="E23" s="19"/>
      <c r="F23" s="19"/>
      <c r="G23" s="19"/>
      <c r="H23" s="19"/>
      <c r="I23" s="19"/>
      <c r="J23" s="19"/>
      <c r="K23" s="19"/>
      <c r="L23" s="8"/>
      <c r="M23" s="8"/>
      <c r="N23" s="31"/>
      <c r="O23" s="8"/>
      <c r="P23" s="33"/>
      <c r="Q23" s="33"/>
      <c r="R23" s="33"/>
      <c r="T23" s="55"/>
      <c r="U23" s="34"/>
      <c r="V23" s="34"/>
      <c r="W23" s="34"/>
      <c r="X23" s="38"/>
      <c r="Y23" s="33"/>
      <c r="Z23" s="33"/>
      <c r="AA23" s="33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</row>
    <row r="24" spans="1:44">
      <c r="I24" s="7"/>
      <c r="J24" s="3"/>
      <c r="K24" s="3"/>
      <c r="L24" s="5"/>
      <c r="M24" s="36"/>
      <c r="N24" s="31"/>
      <c r="O24" s="46"/>
      <c r="P24" s="33"/>
      <c r="Q24" s="35"/>
      <c r="R24" s="35"/>
      <c r="T24" s="34"/>
      <c r="U24" s="34"/>
      <c r="V24" s="34"/>
      <c r="W24" s="34"/>
      <c r="X24" s="38"/>
      <c r="Y24" s="33"/>
      <c r="Z24" s="33"/>
      <c r="AA24" s="33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</row>
    <row r="25" spans="1:44" ht="16.5">
      <c r="A25" s="126" t="s">
        <v>66</v>
      </c>
      <c r="B25" s="127"/>
      <c r="C25" s="128" t="s">
        <v>81</v>
      </c>
      <c r="D25" s="129"/>
      <c r="E25" s="126" t="s">
        <v>6</v>
      </c>
      <c r="F25" s="126" t="s">
        <v>13</v>
      </c>
      <c r="G25" s="126" t="s">
        <v>61</v>
      </c>
      <c r="H25" s="56" t="s">
        <v>11</v>
      </c>
      <c r="I25" s="126" t="s">
        <v>70</v>
      </c>
      <c r="J25" s="126" t="s">
        <v>71</v>
      </c>
      <c r="K25" s="126"/>
      <c r="M25" s="31"/>
      <c r="N25" s="31"/>
      <c r="O25" s="31"/>
      <c r="P25" s="33"/>
      <c r="Q25" s="32"/>
      <c r="R25" s="32"/>
      <c r="T25" s="34"/>
      <c r="U25" s="34"/>
      <c r="V25" s="34"/>
      <c r="W25" s="34"/>
      <c r="X25" s="38"/>
      <c r="Y25" s="33"/>
      <c r="Z25" s="33"/>
      <c r="AA25" s="33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</row>
    <row r="26" spans="1:44" ht="18">
      <c r="A26" s="130" t="s">
        <v>67</v>
      </c>
      <c r="B26" s="130" t="s">
        <v>68</v>
      </c>
      <c r="C26" s="130" t="s">
        <v>72</v>
      </c>
      <c r="D26" s="130" t="s">
        <v>69</v>
      </c>
      <c r="E26" s="130" t="s">
        <v>2</v>
      </c>
      <c r="F26" s="130" t="s">
        <v>12</v>
      </c>
      <c r="G26" s="130" t="s">
        <v>14</v>
      </c>
      <c r="H26" s="51" t="s">
        <v>10</v>
      </c>
      <c r="I26" s="131" t="s">
        <v>1</v>
      </c>
      <c r="J26" s="132" t="str">
        <f>Introduction!D$11</f>
        <v>25q15</v>
      </c>
      <c r="K26" s="130" t="s">
        <v>0</v>
      </c>
      <c r="M26" s="31"/>
      <c r="N26" s="31"/>
      <c r="O26" s="31"/>
      <c r="P26" s="32"/>
      <c r="Q26" s="32"/>
      <c r="R26" s="32"/>
      <c r="T26" s="55"/>
      <c r="U26" s="34"/>
      <c r="V26" s="34"/>
      <c r="W26" s="34"/>
      <c r="X26" s="38"/>
      <c r="Y26" s="33"/>
      <c r="Z26" s="33"/>
      <c r="AA26" s="33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</row>
    <row r="27" spans="1:44">
      <c r="A27" s="123" t="s">
        <v>29</v>
      </c>
      <c r="B27" s="117">
        <v>606.67510000000004</v>
      </c>
      <c r="C27" s="117">
        <f t="shared" ref="C27:C32" si="5">B27-D27</f>
        <v>575.89165000000003</v>
      </c>
      <c r="D27" s="117">
        <v>30.783449999999998</v>
      </c>
      <c r="E27" s="14">
        <f>(B27-D27)/B27</f>
        <v>0.94925875480961719</v>
      </c>
      <c r="F27" s="25">
        <v>20</v>
      </c>
      <c r="G27" s="14"/>
      <c r="H27" s="50"/>
      <c r="I27" s="15"/>
      <c r="J27" s="21"/>
      <c r="K27" s="21"/>
      <c r="M27" s="31"/>
      <c r="N27" s="31"/>
      <c r="O27" s="31"/>
      <c r="P27" s="32"/>
      <c r="Q27" s="32"/>
      <c r="R27" s="32"/>
      <c r="T27" s="55"/>
      <c r="U27" s="34"/>
      <c r="V27" s="34"/>
      <c r="W27" s="34"/>
      <c r="X27" s="38"/>
      <c r="Y27" s="33"/>
      <c r="Z27" s="33"/>
      <c r="AA27" s="33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</row>
    <row r="28" spans="1:44">
      <c r="A28" s="123" t="s">
        <v>30</v>
      </c>
      <c r="B28" s="117">
        <v>762.8252</v>
      </c>
      <c r="C28" s="117">
        <f t="shared" si="5"/>
        <v>721.43902000000003</v>
      </c>
      <c r="D28" s="117">
        <v>41.386180000000003</v>
      </c>
      <c r="E28" s="14">
        <f t="shared" ref="E28:E33" si="6">(B28-D28)/B28</f>
        <v>0.94574618143186673</v>
      </c>
      <c r="F28" s="25">
        <v>25</v>
      </c>
      <c r="G28" s="14">
        <f>Modèles!J6+Modèles!K6*E28</f>
        <v>0.94648650223144193</v>
      </c>
      <c r="H28" s="50">
        <f>H17</f>
        <v>0.86313487643920483</v>
      </c>
      <c r="I28" s="54">
        <f>-0.5*LN(1+(G28/H28-(1+EXP(2*Modèles!C$23)))/(1-G28))</f>
        <v>0.54457337110367676</v>
      </c>
      <c r="J28" s="118">
        <f>1-(1+EXP(2*(I28+Modèles!C$23)))/(1+EXP(2*(I28+IF(J$26="25q15",Modèles!C$28,IF(J$26="35q15",Modèles!C$30,Modèles!C$32)))))</f>
        <v>0.17118974585368207</v>
      </c>
      <c r="K28" s="119">
        <f>K$2-(Modèles!L6-Modèles!M6*LN(E28))</f>
        <v>2000.0335526178044</v>
      </c>
      <c r="M28" s="31"/>
      <c r="N28" s="31"/>
      <c r="O28" s="31"/>
      <c r="P28" s="32"/>
      <c r="Q28" s="32"/>
      <c r="R28" s="32"/>
      <c r="T28" s="34"/>
      <c r="U28" s="34"/>
      <c r="V28" s="34"/>
      <c r="W28" s="34"/>
      <c r="X28" s="38"/>
      <c r="Y28" s="33"/>
      <c r="Z28" s="33"/>
      <c r="AA28" s="33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</row>
    <row r="29" spans="1:44">
      <c r="A29" s="123" t="s">
        <v>31</v>
      </c>
      <c r="B29" s="117">
        <v>794.74279999999999</v>
      </c>
      <c r="C29" s="117">
        <f t="shared" si="5"/>
        <v>756.83230000000003</v>
      </c>
      <c r="D29" s="117">
        <v>37.910499999999999</v>
      </c>
      <c r="E29" s="14">
        <f t="shared" si="6"/>
        <v>0.9522984039616339</v>
      </c>
      <c r="F29" s="25">
        <v>30</v>
      </c>
      <c r="G29" s="14">
        <f>Modèles!J7+Modèles!K7*E29</f>
        <v>0.94625695497964879</v>
      </c>
      <c r="H29" s="50">
        <f t="shared" ref="H29:H33" si="7">H18</f>
        <v>0.84953625561237445</v>
      </c>
      <c r="I29" s="54">
        <f>-0.5*LN(1+(G29/H29-(1+EXP(2*Modèles!C$23)))/(1-G29))</f>
        <v>0.20706316602684138</v>
      </c>
      <c r="J29" s="118">
        <f>1-(1+EXP(2*(I29+Modèles!C$23)))/(1+EXP(2*(I29+IF(J$26="25q15",Modèles!C$28,IF(J$26="35q15",Modèles!C$30,Modèles!C$32)))))</f>
        <v>0.10877366334744965</v>
      </c>
      <c r="K29" s="119">
        <f>K$2-(Modèles!L7-Modèles!M7*LN(E29))</f>
        <v>1997.7707175519161</v>
      </c>
      <c r="M29" s="31"/>
      <c r="N29" s="31"/>
      <c r="O29" s="31"/>
      <c r="P29" s="32"/>
      <c r="Q29" s="32"/>
      <c r="R29" s="32"/>
      <c r="S29" s="42"/>
      <c r="T29" s="34"/>
      <c r="U29" s="34"/>
      <c r="V29" s="34"/>
      <c r="W29" s="34"/>
      <c r="X29" s="38"/>
      <c r="Y29" s="33"/>
      <c r="Z29" s="33"/>
      <c r="AA29" s="33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</row>
    <row r="30" spans="1:44">
      <c r="A30" s="123" t="s">
        <v>32</v>
      </c>
      <c r="B30" s="117">
        <v>815.40970000000004</v>
      </c>
      <c r="C30" s="117">
        <f>B30-D30</f>
        <v>767.82647000000009</v>
      </c>
      <c r="D30" s="117">
        <v>47.58323</v>
      </c>
      <c r="E30" s="14">
        <f t="shared" si="6"/>
        <v>0.94164500373247961</v>
      </c>
      <c r="F30" s="25">
        <v>35</v>
      </c>
      <c r="G30" s="14">
        <f>Modèles!J8+Modèles!K8*E30</f>
        <v>0.93345807435207118</v>
      </c>
      <c r="H30" s="50">
        <f t="shared" si="7"/>
        <v>0.83350486950461589</v>
      </c>
      <c r="I30" s="54">
        <f>-0.5*LN(1+(G30/H30-(1+EXP(2*Modèles!C$23)))/(1-G30))</f>
        <v>0.10085734277001777</v>
      </c>
      <c r="J30" s="118">
        <f>1-(1+EXP(2*(I30+Modèles!C$23)))/(1+EXP(2*(I30+IF(J$26="25q15",Modèles!C$28,IF(J$26="35q15",Modèles!C$30,Modèles!C$32)))))</f>
        <v>9.251140680315284E-2</v>
      </c>
      <c r="K30" s="119">
        <f>K$2-(Modèles!L8-Modèles!M8*LN(E30))</f>
        <v>1995.6388745340282</v>
      </c>
      <c r="M30" s="31"/>
      <c r="N30" s="31"/>
      <c r="O30" s="31"/>
      <c r="P30" s="32"/>
      <c r="Q30" s="32"/>
      <c r="R30" s="32"/>
      <c r="S30" s="42"/>
      <c r="T30" s="34"/>
      <c r="U30" s="34"/>
      <c r="V30" s="34"/>
      <c r="W30" s="34"/>
      <c r="X30" s="38"/>
      <c r="Y30" s="33"/>
      <c r="Z30" s="33"/>
      <c r="AA30" s="33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</row>
    <row r="31" spans="1:44">
      <c r="A31" s="123" t="s">
        <v>33</v>
      </c>
      <c r="B31" s="117">
        <v>782.43939999999998</v>
      </c>
      <c r="C31" s="117">
        <f t="shared" si="5"/>
        <v>741.65850999999998</v>
      </c>
      <c r="D31" s="117">
        <v>40.780889999999999</v>
      </c>
      <c r="E31" s="14">
        <f t="shared" si="6"/>
        <v>0.94787981024472945</v>
      </c>
      <c r="F31" s="25">
        <v>40</v>
      </c>
      <c r="G31" s="14">
        <f>Modèles!J9+Modèles!K9*E31</f>
        <v>0.94235171156513853</v>
      </c>
      <c r="H31" s="50">
        <f t="shared" si="7"/>
        <v>0.81376319977144118</v>
      </c>
      <c r="I31" s="54">
        <f>-0.5*LN(1+(G31/H31-(1+EXP(2*Modèles!C$23)))/(1-G31))</f>
        <v>-0.18578705205357846</v>
      </c>
      <c r="J31" s="118">
        <f>1-(1+EXP(2*(I31+Modèles!C$23)))/(1+EXP(2*(I31+IF(J$26="25q15",Modèles!C$28,IF(J$26="35q15",Modèles!C$30,Modèles!C$32)))))</f>
        <v>5.7648288434861583E-2</v>
      </c>
      <c r="K31" s="119">
        <f>K$2-(Modèles!L9-Modèles!M9*LN(E31))</f>
        <v>1993.7522576039712</v>
      </c>
      <c r="M31" s="31"/>
      <c r="N31" s="31"/>
      <c r="O31" s="31"/>
      <c r="P31" s="32"/>
      <c r="Q31" s="32"/>
      <c r="R31" s="32"/>
      <c r="S31" s="42"/>
      <c r="T31" s="45"/>
      <c r="U31" s="34"/>
      <c r="V31" s="34"/>
      <c r="W31" s="34"/>
      <c r="X31" s="38"/>
      <c r="Y31" s="33"/>
      <c r="Z31" s="33"/>
      <c r="AA31" s="33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</row>
    <row r="32" spans="1:44">
      <c r="A32" s="123" t="s">
        <v>34</v>
      </c>
      <c r="B32" s="117">
        <v>642.92259999999999</v>
      </c>
      <c r="C32" s="117">
        <f t="shared" si="5"/>
        <v>564.66889000000003</v>
      </c>
      <c r="D32" s="117">
        <v>78.253709999999998</v>
      </c>
      <c r="E32" s="14">
        <f t="shared" si="6"/>
        <v>0.87828440001953589</v>
      </c>
      <c r="F32" s="25">
        <v>45</v>
      </c>
      <c r="G32" s="14">
        <f>Modèles!J10+Modèles!K10*E32</f>
        <v>0.86686801794181767</v>
      </c>
      <c r="H32" s="50">
        <f t="shared" si="7"/>
        <v>0.78872756141577427</v>
      </c>
      <c r="I32" s="54">
        <f>-0.5*LN(1+(G32/H32-(1+EXP(2*Modèles!C$23)))/(1-G32))</f>
        <v>0.14244069814680027</v>
      </c>
      <c r="J32" s="118">
        <f>1-(1+EXP(2*(I32+Modèles!C$23)))/(1+EXP(2*(I32+IF(J$26="25q15",Modèles!C$28,IF(J$26="35q15",Modèles!C$30,Modèles!C$32)))))</f>
        <v>9.8662534044817285E-2</v>
      </c>
      <c r="K32" s="119">
        <f>K$2-(Modèles!L10-Modèles!M10*LN(E32))</f>
        <v>1991.7484849492419</v>
      </c>
      <c r="M32" s="31"/>
      <c r="N32" s="31"/>
      <c r="O32" s="31"/>
      <c r="P32" s="32"/>
      <c r="Q32" s="32"/>
      <c r="R32" s="32"/>
      <c r="S32" s="42"/>
      <c r="T32" s="45"/>
      <c r="U32" s="34"/>
      <c r="V32" s="34"/>
      <c r="W32" s="34"/>
      <c r="X32" s="38"/>
      <c r="Y32" s="33"/>
      <c r="Z32" s="33"/>
      <c r="AA32" s="33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</row>
    <row r="33" spans="1:44">
      <c r="A33" s="123" t="s">
        <v>35</v>
      </c>
      <c r="B33" s="117">
        <v>489.11840000000001</v>
      </c>
      <c r="C33" s="117">
        <f>B33-D33</f>
        <v>424.35912999999999</v>
      </c>
      <c r="D33" s="117">
        <v>64.759270000000001</v>
      </c>
      <c r="E33" s="14">
        <f t="shared" si="6"/>
        <v>0.86760001259408759</v>
      </c>
      <c r="F33" s="26">
        <v>50</v>
      </c>
      <c r="G33" s="14">
        <f>Modèles!J11+Modèles!K11*E33</f>
        <v>0.85828617393661732</v>
      </c>
      <c r="H33" s="50">
        <f t="shared" si="7"/>
        <v>0.75558816659335271</v>
      </c>
      <c r="I33" s="54">
        <f>-0.5*LN(1+(G33/H33-(1+EXP(2*Modèles!C$23)))/(1-G33))</f>
        <v>-1.3380023407051155E-2</v>
      </c>
      <c r="J33" s="118">
        <f>1-(1+EXP(2*(I33+Modèles!C$23)))/(1+EXP(2*(I33+IF(J$26="25q15",Modèles!C$28,IF(J$26="35q15",Modèles!C$30,Modèles!C$32)))))</f>
        <v>7.7058719912239559E-2</v>
      </c>
      <c r="K33" s="119">
        <f>K$2-(Modèles!L11-Modèles!M11*LN(E33))</f>
        <v>1990.2561381137496</v>
      </c>
      <c r="M33" s="31"/>
      <c r="N33" s="31"/>
      <c r="O33" s="31"/>
      <c r="P33" s="32"/>
      <c r="Q33" s="32"/>
      <c r="R33" s="32"/>
      <c r="S33" s="42"/>
      <c r="T33" s="34"/>
      <c r="U33" s="34"/>
      <c r="V33" s="34"/>
      <c r="W33" s="34"/>
      <c r="X33" s="38"/>
      <c r="Y33" s="33"/>
      <c r="Z33" s="33"/>
      <c r="AA33" s="33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</row>
    <row r="34" spans="1:44">
      <c r="A34" s="107" t="s">
        <v>3</v>
      </c>
      <c r="B34" s="41">
        <f>SUM(B27:B33)</f>
        <v>4894.1332000000002</v>
      </c>
      <c r="C34" s="22">
        <f>SUM(C27:C33)</f>
        <v>4552.6759700000002</v>
      </c>
      <c r="D34" s="41">
        <f>SUM(D27:D33)</f>
        <v>341.45723000000004</v>
      </c>
      <c r="E34" s="19"/>
      <c r="F34" s="19" t="s">
        <v>3</v>
      </c>
      <c r="G34" s="19"/>
      <c r="H34" s="19"/>
      <c r="I34" s="19"/>
      <c r="J34" s="19"/>
      <c r="K34" s="22"/>
      <c r="M34" s="31"/>
      <c r="N34" s="31"/>
      <c r="O34" s="31"/>
      <c r="P34" s="32"/>
      <c r="Q34" s="32"/>
      <c r="R34" s="32"/>
      <c r="S34" s="42"/>
      <c r="T34" s="34"/>
      <c r="U34" s="34"/>
      <c r="V34" s="34"/>
      <c r="W34" s="34"/>
      <c r="X34" s="38"/>
      <c r="Y34" s="33"/>
      <c r="Z34" s="33"/>
      <c r="AA34" s="33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</row>
    <row r="35" spans="1:44">
      <c r="K35" s="6"/>
      <c r="M35" s="31"/>
      <c r="N35" s="31"/>
      <c r="O35" s="31"/>
      <c r="P35" s="31"/>
      <c r="Q35" s="32"/>
      <c r="R35" s="32"/>
      <c r="S35" s="42"/>
      <c r="T35" s="34"/>
      <c r="U35" s="34"/>
      <c r="V35" s="34"/>
      <c r="W35" s="34"/>
      <c r="X35" s="38"/>
      <c r="Y35" s="33"/>
      <c r="Z35" s="33"/>
      <c r="AA35" s="33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</row>
    <row r="36" spans="1:44" ht="16.5">
      <c r="A36" s="126" t="s">
        <v>66</v>
      </c>
      <c r="B36" s="127"/>
      <c r="C36" s="128" t="s">
        <v>83</v>
      </c>
      <c r="D36" s="129"/>
      <c r="E36" s="126" t="s">
        <v>6</v>
      </c>
      <c r="F36" s="126" t="s">
        <v>13</v>
      </c>
      <c r="G36" s="126" t="s">
        <v>61</v>
      </c>
      <c r="H36" s="56" t="s">
        <v>11</v>
      </c>
      <c r="I36" s="126" t="s">
        <v>70</v>
      </c>
      <c r="J36" s="126" t="s">
        <v>71</v>
      </c>
      <c r="K36" s="126"/>
      <c r="M36" s="31"/>
      <c r="N36" s="31"/>
      <c r="O36" s="31"/>
      <c r="P36" s="31"/>
      <c r="Q36" s="32"/>
      <c r="R36" s="32"/>
      <c r="S36" s="42"/>
      <c r="T36" s="34"/>
      <c r="U36" s="34"/>
      <c r="V36" s="34"/>
      <c r="W36" s="34"/>
      <c r="X36" s="38"/>
      <c r="Y36" s="33"/>
      <c r="Z36" s="33"/>
      <c r="AA36" s="33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</row>
    <row r="37" spans="1:44" ht="18">
      <c r="A37" s="130" t="s">
        <v>67</v>
      </c>
      <c r="B37" s="130" t="s">
        <v>68</v>
      </c>
      <c r="C37" s="130" t="s">
        <v>72</v>
      </c>
      <c r="D37" s="130" t="s">
        <v>69</v>
      </c>
      <c r="E37" s="130" t="s">
        <v>2</v>
      </c>
      <c r="F37" s="130" t="s">
        <v>12</v>
      </c>
      <c r="G37" s="130" t="s">
        <v>14</v>
      </c>
      <c r="H37" s="51" t="s">
        <v>10</v>
      </c>
      <c r="I37" s="131" t="s">
        <v>1</v>
      </c>
      <c r="J37" s="132" t="str">
        <f>Introduction!D$11</f>
        <v>25q15</v>
      </c>
      <c r="K37" s="130" t="s">
        <v>0</v>
      </c>
      <c r="M37" s="31"/>
      <c r="N37" s="31"/>
      <c r="O37" s="31"/>
      <c r="P37" s="31"/>
      <c r="Q37" s="32"/>
      <c r="R37" s="32"/>
      <c r="S37" s="42"/>
      <c r="T37" s="34"/>
      <c r="U37" s="34"/>
      <c r="V37" s="34"/>
      <c r="W37" s="34"/>
      <c r="X37" s="38"/>
      <c r="Y37" s="33"/>
      <c r="Z37" s="33"/>
      <c r="AA37" s="33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</row>
    <row r="38" spans="1:44">
      <c r="A38" s="123" t="s">
        <v>29</v>
      </c>
      <c r="B38" s="117">
        <v>304.89999999999998</v>
      </c>
      <c r="C38" s="117">
        <f t="shared" ref="C38:C43" si="8">B38-D38</f>
        <v>290.33999999999997</v>
      </c>
      <c r="D38" s="117">
        <v>14.56</v>
      </c>
      <c r="E38" s="14">
        <f>(B38-D38)/B38</f>
        <v>0.95224663824204658</v>
      </c>
      <c r="F38" s="25">
        <v>20</v>
      </c>
      <c r="G38" s="14"/>
      <c r="H38" s="50"/>
      <c r="I38" s="15"/>
      <c r="J38" s="21"/>
      <c r="K38" s="23"/>
      <c r="M38" s="31"/>
      <c r="N38" s="31"/>
      <c r="O38" s="31"/>
      <c r="P38" s="31"/>
      <c r="Q38" s="32"/>
      <c r="R38" s="32"/>
      <c r="S38" s="42"/>
      <c r="T38" s="44"/>
      <c r="U38" s="34"/>
      <c r="V38" s="34"/>
      <c r="W38" s="34"/>
      <c r="X38" s="38"/>
      <c r="Y38" s="33"/>
      <c r="Z38" s="33"/>
      <c r="AA38" s="33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</row>
    <row r="39" spans="1:44">
      <c r="A39" s="123" t="s">
        <v>30</v>
      </c>
      <c r="B39" s="117">
        <v>340.3</v>
      </c>
      <c r="C39" s="117">
        <f t="shared" si="8"/>
        <v>314.12</v>
      </c>
      <c r="D39" s="117">
        <v>26.18</v>
      </c>
      <c r="E39" s="14">
        <f t="shared" ref="E39" si="9">(B39-D39)/B39</f>
        <v>0.92306788128122241</v>
      </c>
      <c r="F39" s="25">
        <v>25</v>
      </c>
      <c r="G39" s="14">
        <f>Modèles!J6+Modèles!K6*E39</f>
        <v>0.92378325595063193</v>
      </c>
      <c r="H39" s="50">
        <f>H28</f>
        <v>0.86313487643920483</v>
      </c>
      <c r="I39" s="54">
        <f>-0.5*LN(1+(G39/H39-(1+EXP(2*Modèles!C$23)))/(1-G39))</f>
        <v>0.83291674458778386</v>
      </c>
      <c r="J39" s="118">
        <f>1-(1+EXP(2*(I39+Modèles!C$23)))/(1+EXP(2*(I39+IF(J$37="25q15",Modèles!C$28,IF(J$37="35q15",Modèles!C$30,Modèles!C$32)))))</f>
        <v>0.2316011576032323</v>
      </c>
      <c r="K39" s="119">
        <f>K$2-(Modèles!L6-Modèles!M6*LN(E39))</f>
        <v>2000.0063685939001</v>
      </c>
      <c r="M39" s="31"/>
      <c r="N39" s="31"/>
      <c r="O39" s="31"/>
      <c r="P39" s="31"/>
      <c r="Q39" s="32"/>
      <c r="R39" s="32"/>
      <c r="S39" s="42"/>
      <c r="T39" s="44"/>
      <c r="U39" s="34"/>
      <c r="V39" s="34"/>
      <c r="W39" s="34"/>
      <c r="X39" s="38"/>
      <c r="Y39" s="33"/>
      <c r="Z39" s="33"/>
      <c r="AA39" s="33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</row>
    <row r="40" spans="1:44">
      <c r="A40" s="123" t="s">
        <v>31</v>
      </c>
      <c r="B40" s="117">
        <v>330</v>
      </c>
      <c r="C40" s="117">
        <f>B40-D40</f>
        <v>304.79000000000002</v>
      </c>
      <c r="D40" s="117">
        <v>25.21</v>
      </c>
      <c r="E40" s="14">
        <f t="shared" ref="E40:E44" si="10">(B40-D40)/B40</f>
        <v>0.92360606060606065</v>
      </c>
      <c r="F40" s="25">
        <v>30</v>
      </c>
      <c r="G40" s="14">
        <f>Modèles!J7+Modèles!K7*E40</f>
        <v>0.91308860606060616</v>
      </c>
      <c r="H40" s="50">
        <f t="shared" ref="H40:H44" si="11">H29</f>
        <v>0.84953625561237445</v>
      </c>
      <c r="I40" s="54">
        <f>-0.5*LN(1+(G40/H40-(1+EXP(2*Modèles!C$23)))/(1-G40))</f>
        <v>0.53779484244866149</v>
      </c>
      <c r="J40" s="118">
        <f>1-(1+EXP(2*(I40+Modèles!C$23)))/(1+EXP(2*(I40+IF(J$37="25q15",Modèles!C$28,IF(J$37="35q15",Modèles!C$30,Modèles!C$32)))))</f>
        <v>0.16981019031977218</v>
      </c>
      <c r="K40" s="119">
        <f>K$2-(Modèles!L7-Modèles!M7*LN(E40))</f>
        <v>1997.7110616000691</v>
      </c>
      <c r="M40" s="31"/>
      <c r="N40" s="31"/>
      <c r="O40" s="31"/>
      <c r="P40" s="31"/>
      <c r="Q40" s="32"/>
      <c r="R40" s="32"/>
      <c r="S40" s="42"/>
      <c r="T40" s="45"/>
      <c r="U40" s="34"/>
      <c r="V40" s="34"/>
      <c r="W40" s="34"/>
      <c r="X40" s="38"/>
      <c r="Y40" s="33"/>
      <c r="Z40" s="33"/>
      <c r="AA40" s="33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</row>
    <row r="41" spans="1:44">
      <c r="A41" s="123" t="s">
        <v>32</v>
      </c>
      <c r="B41" s="117">
        <v>311.2</v>
      </c>
      <c r="C41" s="117">
        <f t="shared" si="8"/>
        <v>287.46999999999997</v>
      </c>
      <c r="D41" s="117">
        <v>23.73</v>
      </c>
      <c r="E41" s="14">
        <f t="shared" si="10"/>
        <v>0.92374678663239074</v>
      </c>
      <c r="F41" s="25">
        <v>35</v>
      </c>
      <c r="G41" s="14">
        <f>Modèles!J8+Modèles!K8*E41</f>
        <v>0.91258875321336752</v>
      </c>
      <c r="H41" s="50">
        <f t="shared" si="11"/>
        <v>0.83350486950461589</v>
      </c>
      <c r="I41" s="54">
        <f>-0.5*LN(1+(G41/H41-(1+EXP(2*Modèles!C$23)))/(1-G41))</f>
        <v>0.27712646161477905</v>
      </c>
      <c r="J41" s="118">
        <f>1-(1+EXP(2*(I41+Modèles!C$23)))/(1+EXP(2*(I41+IF(J$37="25q15",Modèles!C$28,IF(J$37="35q15",Modèles!C$30,Modèles!C$32)))))</f>
        <v>0.12047427258383847</v>
      </c>
      <c r="K41" s="119">
        <f>K$2-(Modèles!L8-Modèles!M8*LN(E41))</f>
        <v>1995.585525344022</v>
      </c>
      <c r="M41" s="31"/>
      <c r="N41" s="31"/>
      <c r="O41" s="31"/>
      <c r="P41" s="31"/>
      <c r="Q41" s="32"/>
      <c r="R41" s="32"/>
      <c r="S41" s="42"/>
      <c r="T41" s="45"/>
      <c r="U41" s="34"/>
      <c r="V41" s="34"/>
      <c r="W41" s="34"/>
      <c r="X41" s="38"/>
      <c r="Y41" s="33"/>
      <c r="Z41" s="33"/>
      <c r="AA41" s="33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</row>
    <row r="42" spans="1:44">
      <c r="A42" s="123" t="s">
        <v>33</v>
      </c>
      <c r="B42" s="117">
        <v>334.9</v>
      </c>
      <c r="C42" s="117">
        <f t="shared" si="8"/>
        <v>311.77</v>
      </c>
      <c r="D42" s="117">
        <v>23.13</v>
      </c>
      <c r="E42" s="14">
        <f t="shared" si="10"/>
        <v>0.93093460734547628</v>
      </c>
      <c r="F42" s="25">
        <v>40</v>
      </c>
      <c r="G42" s="14">
        <f>Modèles!J9+Modèles!K9*E42</f>
        <v>0.92302401313825033</v>
      </c>
      <c r="H42" s="50">
        <f t="shared" si="11"/>
        <v>0.81376319977144118</v>
      </c>
      <c r="I42" s="54">
        <f>-0.5*LN(1+(G42/H42-(1+EXP(2*Modèles!C$23)))/(1-G42))</f>
        <v>-1.4036727215791196E-2</v>
      </c>
      <c r="J42" s="118">
        <f>1-(1+EXP(2*(I42+Modèles!C$23)))/(1+EXP(2*(I42+IF(J$37="25q15",Modèles!C$28,IF(J$37="35q15",Modèles!C$30,Modèles!C$32)))))</f>
        <v>7.6975986861749779E-2</v>
      </c>
      <c r="K42" s="119">
        <f>K$2-(Modèles!L9-Modèles!M9*LN(E42))</f>
        <v>1993.686957596412</v>
      </c>
      <c r="M42" s="31"/>
      <c r="N42" s="31"/>
      <c r="O42" s="31"/>
      <c r="P42" s="32"/>
      <c r="Q42" s="32"/>
      <c r="R42" s="32"/>
      <c r="S42" s="42"/>
      <c r="T42" s="44"/>
      <c r="U42" s="34"/>
      <c r="V42" s="34"/>
      <c r="W42" s="34"/>
      <c r="X42" s="38"/>
      <c r="Y42" s="33"/>
      <c r="Z42" s="33"/>
      <c r="AA42" s="33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</row>
    <row r="43" spans="1:44">
      <c r="A43" s="123" t="s">
        <v>34</v>
      </c>
      <c r="B43" s="117">
        <v>247.9</v>
      </c>
      <c r="C43" s="117">
        <f t="shared" si="8"/>
        <v>209.73000000000002</v>
      </c>
      <c r="D43" s="117">
        <v>38.17</v>
      </c>
      <c r="E43" s="14">
        <f t="shared" si="10"/>
        <v>0.84602662363856396</v>
      </c>
      <c r="F43" s="25">
        <v>45</v>
      </c>
      <c r="G43" s="14">
        <f>Modèles!J10+Modèles!K10*E43</f>
        <v>0.83084253327954827</v>
      </c>
      <c r="H43" s="50">
        <f t="shared" si="11"/>
        <v>0.78872756141577427</v>
      </c>
      <c r="I43" s="54">
        <f>-0.5*LN(1+(G43/H43-(1+EXP(2*Modèles!C$23)))/(1-G43))</f>
        <v>0.3128557975359687</v>
      </c>
      <c r="J43" s="118">
        <f>1-(1+EXP(2*(I43+Modèles!C$23)))/(1+EXP(2*(I43+IF(J$37="25q15",Modèles!C$28,IF(J$37="35q15",Modèles!C$30,Modèles!C$32)))))</f>
        <v>0.1267241344938983</v>
      </c>
      <c r="K43" s="119">
        <f>K$2-(Modèles!L10-Modèles!M10*LN(E43))</f>
        <v>1991.5819675954317</v>
      </c>
      <c r="M43" s="31"/>
      <c r="N43" s="31"/>
      <c r="O43" s="31"/>
      <c r="P43" s="32"/>
      <c r="Q43" s="31"/>
      <c r="R43" s="32"/>
      <c r="S43" s="42"/>
      <c r="T43" s="43"/>
      <c r="U43" s="34"/>
      <c r="V43" s="34"/>
      <c r="W43" s="34"/>
      <c r="X43" s="38"/>
      <c r="Y43" s="33"/>
      <c r="Z43" s="33"/>
      <c r="AA43" s="33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</row>
    <row r="44" spans="1:44">
      <c r="A44" s="123" t="s">
        <v>35</v>
      </c>
      <c r="B44" s="117">
        <v>181.3</v>
      </c>
      <c r="C44" s="117">
        <f>B44-D44</f>
        <v>153.11000000000001</v>
      </c>
      <c r="D44" s="117">
        <v>28.19</v>
      </c>
      <c r="E44" s="14">
        <f t="shared" si="10"/>
        <v>0.84451185879757307</v>
      </c>
      <c r="F44" s="26">
        <v>50</v>
      </c>
      <c r="G44" s="14">
        <f>Modèles!J11+Modèles!K11*E44</f>
        <v>0.83273682294539442</v>
      </c>
      <c r="H44" s="50">
        <f t="shared" si="11"/>
        <v>0.75558816659335271</v>
      </c>
      <c r="I44" s="54">
        <f>-0.5*LN(1+(G44/H44-(1+EXP(2*Modèles!C$23)))/(1-G44))</f>
        <v>9.8726363974386375E-2</v>
      </c>
      <c r="J44" s="118">
        <f>1-(1+EXP(2*(I44+Modèles!C$23)))/(1+EXP(2*(I44+IF(J$37="25q15",Modèles!C$28,IF(J$37="35q15",Modèles!C$30,Modèles!C$32)))))</f>
        <v>9.2203747053395624E-2</v>
      </c>
      <c r="K44" s="119">
        <f>K$2-(Modèles!L11-Modèles!M11*LN(E44))</f>
        <v>1990.113725874917</v>
      </c>
      <c r="M44" s="31"/>
      <c r="N44" s="31"/>
      <c r="O44" s="31"/>
      <c r="P44" s="31"/>
      <c r="Q44" s="31"/>
      <c r="R44" s="32"/>
      <c r="S44" s="42"/>
      <c r="T44" s="43"/>
      <c r="U44" s="34"/>
      <c r="V44" s="34"/>
      <c r="W44" s="34"/>
      <c r="X44" s="38"/>
      <c r="Y44" s="33"/>
      <c r="Z44" s="33"/>
      <c r="AA44" s="33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</row>
    <row r="45" spans="1:44">
      <c r="A45" s="107" t="s">
        <v>3</v>
      </c>
      <c r="B45" s="41">
        <f>SUM(B38:B44)</f>
        <v>2050.5000000000005</v>
      </c>
      <c r="C45" s="22">
        <f>SUM(C38:C44)</f>
        <v>1871.33</v>
      </c>
      <c r="D45" s="41">
        <f>SUM(D38:D44)</f>
        <v>179.17000000000002</v>
      </c>
      <c r="E45" s="19"/>
      <c r="F45" s="19"/>
      <c r="G45" s="19"/>
      <c r="H45" s="19"/>
      <c r="I45" s="19"/>
      <c r="J45" s="19"/>
      <c r="K45" s="19"/>
      <c r="M45" s="31"/>
      <c r="N45" s="31"/>
      <c r="O45" s="31"/>
      <c r="P45" s="31"/>
      <c r="Q45" s="31"/>
      <c r="R45" s="31"/>
      <c r="S45" s="42"/>
      <c r="T45" s="43"/>
      <c r="U45" s="34"/>
      <c r="V45" s="34"/>
      <c r="W45" s="34"/>
      <c r="X45" s="38"/>
      <c r="Y45" s="33"/>
      <c r="Z45" s="33"/>
      <c r="AA45" s="33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</row>
    <row r="46" spans="1:44">
      <c r="M46" s="31"/>
      <c r="N46" s="31"/>
      <c r="O46" s="31"/>
      <c r="P46" s="31"/>
      <c r="Q46" s="31"/>
      <c r="R46" s="31"/>
      <c r="S46" s="42"/>
      <c r="T46" s="43"/>
      <c r="U46" s="34"/>
      <c r="V46" s="34"/>
      <c r="W46" s="34"/>
      <c r="X46" s="38"/>
      <c r="Y46" s="33"/>
      <c r="Z46" s="33"/>
      <c r="AA46" s="33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</row>
    <row r="47" spans="1:44" ht="16.5">
      <c r="A47" s="126" t="s">
        <v>66</v>
      </c>
      <c r="B47" s="127"/>
      <c r="C47" s="128" t="s">
        <v>73</v>
      </c>
      <c r="D47" s="129"/>
      <c r="E47" s="126" t="s">
        <v>6</v>
      </c>
      <c r="F47" s="126" t="s">
        <v>13</v>
      </c>
      <c r="G47" s="126" t="s">
        <v>61</v>
      </c>
      <c r="H47" s="56" t="s">
        <v>11</v>
      </c>
      <c r="I47" s="126" t="s">
        <v>70</v>
      </c>
      <c r="J47" s="126" t="s">
        <v>71</v>
      </c>
      <c r="K47" s="126"/>
      <c r="M47" s="31"/>
      <c r="N47" s="31"/>
      <c r="O47" s="31"/>
      <c r="P47" s="31"/>
      <c r="Q47" s="31"/>
      <c r="R47" s="31"/>
      <c r="S47" s="42"/>
      <c r="T47" s="43"/>
      <c r="U47" s="34"/>
      <c r="V47" s="34"/>
      <c r="W47" s="34"/>
      <c r="X47" s="38"/>
      <c r="Y47" s="33"/>
      <c r="Z47" s="33"/>
      <c r="AA47" s="33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</row>
    <row r="48" spans="1:44" ht="18">
      <c r="A48" s="130" t="s">
        <v>67</v>
      </c>
      <c r="B48" s="130" t="s">
        <v>68</v>
      </c>
      <c r="C48" s="130" t="s">
        <v>72</v>
      </c>
      <c r="D48" s="130" t="s">
        <v>69</v>
      </c>
      <c r="E48" s="130" t="s">
        <v>2</v>
      </c>
      <c r="F48" s="130" t="s">
        <v>12</v>
      </c>
      <c r="G48" s="130" t="s">
        <v>14</v>
      </c>
      <c r="H48" s="51" t="s">
        <v>10</v>
      </c>
      <c r="I48" s="131" t="s">
        <v>1</v>
      </c>
      <c r="J48" s="132" t="str">
        <f>Introduction!D$11</f>
        <v>25q15</v>
      </c>
      <c r="K48" s="130" t="s">
        <v>0</v>
      </c>
      <c r="M48" s="31"/>
      <c r="N48" s="31"/>
      <c r="O48" s="31"/>
      <c r="P48" s="31"/>
      <c r="Q48" s="31"/>
      <c r="R48" s="31"/>
      <c r="S48" s="42"/>
      <c r="T48" s="43"/>
      <c r="U48" s="34"/>
      <c r="V48" s="34"/>
      <c r="W48" s="34"/>
      <c r="X48" s="38"/>
      <c r="Y48" s="33"/>
      <c r="Z48" s="33"/>
      <c r="AA48" s="33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</row>
    <row r="49" spans="1:44">
      <c r="A49" s="123" t="s">
        <v>29</v>
      </c>
      <c r="B49" s="49">
        <f>B5+B27</f>
        <v>977.57510000000002</v>
      </c>
      <c r="C49" s="49">
        <f t="shared" ref="C49:D49" si="12">C5+C27</f>
        <v>925.20164999999997</v>
      </c>
      <c r="D49" s="49">
        <f t="shared" si="12"/>
        <v>52.373449999999998</v>
      </c>
      <c r="E49" s="14">
        <f>(B49-D49)/B49</f>
        <v>0.94642513910184489</v>
      </c>
      <c r="F49" s="25">
        <v>20</v>
      </c>
      <c r="G49" s="14"/>
      <c r="H49" s="50"/>
      <c r="I49" s="15"/>
      <c r="J49" s="21"/>
      <c r="K49" s="21"/>
      <c r="M49" s="31"/>
      <c r="N49" s="31"/>
      <c r="O49" s="31"/>
      <c r="P49" s="31"/>
      <c r="Q49" s="31"/>
      <c r="R49" s="31"/>
      <c r="S49" s="42"/>
      <c r="T49" s="45"/>
      <c r="U49" s="38"/>
      <c r="V49" s="38"/>
      <c r="W49" s="38"/>
      <c r="X49" s="38"/>
      <c r="Y49" s="33"/>
      <c r="Z49" s="33"/>
      <c r="AA49" s="33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</row>
    <row r="50" spans="1:44">
      <c r="A50" s="123" t="s">
        <v>30</v>
      </c>
      <c r="B50" s="49">
        <f t="shared" ref="B50:D50" si="13">B6+B28</f>
        <v>1149.9252000000001</v>
      </c>
      <c r="C50" s="49">
        <f t="shared" si="13"/>
        <v>1084.8090200000001</v>
      </c>
      <c r="D50" s="49">
        <f t="shared" si="13"/>
        <v>65.11618</v>
      </c>
      <c r="E50" s="14">
        <f t="shared" ref="E50:E55" si="14">(B50-D50)/B50</f>
        <v>0.94337355160144332</v>
      </c>
      <c r="F50" s="25">
        <v>25</v>
      </c>
      <c r="G50" s="14">
        <f>Modèles!J6+Modèles!K6*E50</f>
        <v>0.94411126250820498</v>
      </c>
      <c r="H50" s="50">
        <f>H39</f>
        <v>0.86313487643920483</v>
      </c>
      <c r="I50" s="54">
        <f>-0.5*LN(1+(G50/H50-(1+EXP(2*Modèles!C$23)))/(1-G50))</f>
        <v>0.57685652843592583</v>
      </c>
      <c r="J50" s="118">
        <f>1-(1+EXP(2*(I50+Modèles!C$23)))/(1+EXP(2*(I50+IF(J$48="25q15",Modèles!C$28,IF(J$48="35q15",Modèles!C$30,Modèles!C$32)))))</f>
        <v>0.17780691895711709</v>
      </c>
      <c r="K50" s="119">
        <f>K$2-(Modèles!L6-Modèles!M6*LN(E50))</f>
        <v>2000.0307393002993</v>
      </c>
      <c r="M50" s="31"/>
      <c r="N50" s="31"/>
      <c r="O50" s="31"/>
      <c r="P50" s="31"/>
      <c r="Q50" s="31"/>
      <c r="R50" s="31"/>
      <c r="S50" s="42"/>
      <c r="T50" s="45"/>
      <c r="U50" s="38"/>
      <c r="V50" s="38"/>
      <c r="W50" s="38"/>
      <c r="X50" s="38"/>
      <c r="Y50" s="33"/>
      <c r="Z50" s="33"/>
      <c r="AA50" s="33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</row>
    <row r="51" spans="1:44">
      <c r="A51" s="123" t="s">
        <v>31</v>
      </c>
      <c r="B51" s="49">
        <f t="shared" ref="B51:D51" si="15">B7+B29</f>
        <v>1242.6428000000001</v>
      </c>
      <c r="C51" s="49">
        <f t="shared" si="15"/>
        <v>1169.6023</v>
      </c>
      <c r="D51" s="49">
        <f t="shared" si="15"/>
        <v>73.040500000000009</v>
      </c>
      <c r="E51" s="14">
        <f t="shared" si="14"/>
        <v>0.94122164470755387</v>
      </c>
      <c r="F51" s="25">
        <v>30</v>
      </c>
      <c r="G51" s="14">
        <f>Modèles!J7+Modèles!K7*E51</f>
        <v>0.93345222128193217</v>
      </c>
      <c r="H51" s="50">
        <f t="shared" ref="H51:H55" si="16">H40</f>
        <v>0.84953625561237445</v>
      </c>
      <c r="I51" s="54">
        <f>-0.5*LN(1+(G51/H51-(1+EXP(2*Modèles!C$23)))/(1-G51))</f>
        <v>0.34690512023140024</v>
      </c>
      <c r="J51" s="118">
        <f>1-(1+EXP(2*(I51+Modèles!C$23)))/(1+EXP(2*(I51+IF(J$48="25q15",Modèles!C$28,IF(J$48="35q15",Modèles!C$30,Modèles!C$32)))))</f>
        <v>0.13284912425384432</v>
      </c>
      <c r="K51" s="119">
        <f>K$2-(Modèles!L7-Modèles!M7*LN(E51))</f>
        <v>1997.7479029776007</v>
      </c>
      <c r="M51" s="31"/>
      <c r="N51" s="31"/>
      <c r="O51" s="31"/>
      <c r="P51" s="31"/>
      <c r="Q51" s="31"/>
      <c r="R51" s="31"/>
      <c r="S51" s="42"/>
      <c r="T51" s="36"/>
      <c r="U51" s="38"/>
      <c r="V51" s="38"/>
      <c r="W51" s="38"/>
      <c r="X51" s="38"/>
      <c r="Y51" s="33"/>
      <c r="Z51" s="33"/>
      <c r="AA51" s="33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</row>
    <row r="52" spans="1:44">
      <c r="A52" s="123" t="s">
        <v>32</v>
      </c>
      <c r="B52" s="49">
        <f t="shared" ref="B52:D52" si="17">B8+B30</f>
        <v>1194.2097000000001</v>
      </c>
      <c r="C52" s="49">
        <f t="shared" si="17"/>
        <v>1116.9864700000001</v>
      </c>
      <c r="D52" s="49">
        <f t="shared" si="17"/>
        <v>77.223230000000001</v>
      </c>
      <c r="E52" s="14">
        <f t="shared" si="14"/>
        <v>0.93533528491687845</v>
      </c>
      <c r="F52" s="25">
        <v>35</v>
      </c>
      <c r="G52" s="14">
        <f>Modèles!J8+Modèles!K8*E52</f>
        <v>0.92610094221308026</v>
      </c>
      <c r="H52" s="50">
        <f t="shared" si="16"/>
        <v>0.83350486950461589</v>
      </c>
      <c r="I52" s="54">
        <f>-0.5*LN(1+(G52/H52-(1+EXP(2*Modèles!C$23)))/(1-G52))</f>
        <v>0.16698794629799077</v>
      </c>
      <c r="J52" s="118">
        <f>1-(1+EXP(2*(I52+Modèles!C$23)))/(1+EXP(2*(I52+IF(J$48="25q15",Modèles!C$28,IF(J$48="35q15",Modèles!C$30,Modèles!C$32)))))</f>
        <v>0.10242476982145798</v>
      </c>
      <c r="K52" s="119">
        <f>K$2-(Modèles!L8-Modèles!M8*LN(E52))</f>
        <v>1995.6201837843294</v>
      </c>
      <c r="M52" s="31"/>
      <c r="N52" s="31"/>
      <c r="O52" s="31"/>
      <c r="P52" s="31"/>
      <c r="Q52" s="31"/>
      <c r="R52" s="31"/>
      <c r="S52" s="42"/>
      <c r="T52" s="36"/>
      <c r="U52" s="38"/>
      <c r="V52" s="38"/>
      <c r="W52" s="38"/>
      <c r="X52" s="38"/>
      <c r="Y52" s="33"/>
      <c r="Z52" s="33"/>
      <c r="AA52" s="33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</row>
    <row r="53" spans="1:44">
      <c r="A53" s="123" t="s">
        <v>33</v>
      </c>
      <c r="B53" s="49">
        <f t="shared" ref="B53:D53" si="18">B9+B31</f>
        <v>1106.3393999999998</v>
      </c>
      <c r="C53" s="49">
        <f t="shared" si="18"/>
        <v>1027.2085099999999</v>
      </c>
      <c r="D53" s="49">
        <f t="shared" si="18"/>
        <v>79.130889999999994</v>
      </c>
      <c r="E53" s="14">
        <f t="shared" si="14"/>
        <v>0.92847503216463234</v>
      </c>
      <c r="F53" s="25">
        <v>40</v>
      </c>
      <c r="G53" s="14">
        <f>Modèles!J9+Modèles!K9*E53</f>
        <v>0.92021862168697965</v>
      </c>
      <c r="H53" s="50">
        <f t="shared" si="16"/>
        <v>0.81376319977144118</v>
      </c>
      <c r="I53" s="54">
        <f>-0.5*LN(1+(G53/H53-(1+EXP(2*Modèles!C$23)))/(1-G53))</f>
        <v>7.933040384198755E-3</v>
      </c>
      <c r="J53" s="118">
        <f>1-(1+EXP(2*(I53+Modèles!C$23)))/(1+EXP(2*(I53+IF(J$48="25q15",Modèles!C$28,IF(J$48="35q15",Modèles!C$30,Modèles!C$32)))))</f>
        <v>7.9781378313020235E-2</v>
      </c>
      <c r="K53" s="119">
        <f>K$2-(Modèles!L9-Modèles!M9*LN(E53))</f>
        <v>1993.6773807208722</v>
      </c>
      <c r="M53" s="31"/>
      <c r="N53" s="31"/>
      <c r="O53" s="31"/>
      <c r="P53" s="31"/>
      <c r="Q53" s="31"/>
      <c r="R53" s="31"/>
      <c r="S53" s="42"/>
      <c r="T53" s="36"/>
      <c r="U53" s="38"/>
      <c r="V53" s="38"/>
      <c r="W53" s="38"/>
      <c r="X53" s="38"/>
      <c r="Y53" s="33"/>
      <c r="Z53" s="33"/>
      <c r="AA53" s="33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</row>
    <row r="54" spans="1:44">
      <c r="A54" s="123" t="s">
        <v>34</v>
      </c>
      <c r="B54" s="49">
        <f t="shared" ref="B54:D54" si="19">B10+B32</f>
        <v>909.22260000000006</v>
      </c>
      <c r="C54" s="49">
        <f t="shared" si="19"/>
        <v>802.64889000000005</v>
      </c>
      <c r="D54" s="49">
        <f t="shared" si="19"/>
        <v>106.57371000000001</v>
      </c>
      <c r="E54" s="14">
        <f t="shared" si="14"/>
        <v>0.88278589863472379</v>
      </c>
      <c r="F54" s="25">
        <v>45</v>
      </c>
      <c r="G54" s="14">
        <f>Modèles!J10+Modèles!K10*E54</f>
        <v>0.87189529159525958</v>
      </c>
      <c r="H54" s="50">
        <f t="shared" si="16"/>
        <v>0.78872756141577427</v>
      </c>
      <c r="I54" s="54">
        <f>-0.5*LN(1+(G54/H54-(1+EXP(2*Modèles!C$23)))/(1-G54))</f>
        <v>0.11651453111831395</v>
      </c>
      <c r="J54" s="118">
        <f>1-(1+EXP(2*(I54+Modèles!C$23)))/(1+EXP(2*(I54+IF(J$48="25q15",Modèles!C$28,IF(J$48="35q15",Modèles!C$30,Modèles!C$32)))))</f>
        <v>9.4794545100856609E-2</v>
      </c>
      <c r="K54" s="119">
        <f>K$2-(Modèles!L10-Modèles!M10*LN(E54))</f>
        <v>1991.7712344243539</v>
      </c>
      <c r="M54" s="31"/>
      <c r="N54" s="31"/>
      <c r="O54" s="31"/>
      <c r="P54" s="31"/>
      <c r="Q54" s="31"/>
      <c r="R54" s="31"/>
      <c r="S54" s="42"/>
      <c r="T54" s="36"/>
      <c r="U54" s="38"/>
      <c r="V54" s="38"/>
      <c r="W54" s="38"/>
      <c r="X54" s="38"/>
      <c r="Y54" s="35"/>
      <c r="Z54" s="33"/>
      <c r="AA54" s="33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</row>
    <row r="55" spans="1:44">
      <c r="A55" s="123" t="s">
        <v>35</v>
      </c>
      <c r="B55" s="49">
        <f t="shared" ref="B55:D55" si="20">B11+B33</f>
        <v>707.41840000000002</v>
      </c>
      <c r="C55" s="49">
        <f t="shared" si="20"/>
        <v>588.94912999999997</v>
      </c>
      <c r="D55" s="49">
        <f t="shared" si="20"/>
        <v>118.46926999999999</v>
      </c>
      <c r="E55" s="14">
        <f t="shared" si="14"/>
        <v>0.83253295362405044</v>
      </c>
      <c r="F55" s="26">
        <v>50</v>
      </c>
      <c r="G55" s="14">
        <f>Modèles!J11+Modèles!K11*E55</f>
        <v>0.81948096648037427</v>
      </c>
      <c r="H55" s="50">
        <f t="shared" si="16"/>
        <v>0.75558816659335271</v>
      </c>
      <c r="I55" s="54">
        <f>-0.5*LN(1+(G55/H55-(1+EXP(2*Modèles!C$23)))/(1-G55))</f>
        <v>0.15272519444744823</v>
      </c>
      <c r="J55" s="118">
        <f>1-(1+EXP(2*(I55+Modèles!C$23)))/(1+EXP(2*(I55+IF(J$48="25q15",Modèles!C$28,IF(J$48="35q15",Modèles!C$30,Modèles!C$32)))))</f>
        <v>0.10022699310594063</v>
      </c>
      <c r="K55" s="119">
        <f>K$2-(Modèles!L11-Modèles!M11*LN(E55))</f>
        <v>1990.0382959346555</v>
      </c>
      <c r="M55" s="31"/>
      <c r="N55" s="31"/>
      <c r="O55" s="31"/>
      <c r="P55" s="31"/>
      <c r="Q55" s="31"/>
      <c r="R55" s="31"/>
      <c r="S55" s="42"/>
      <c r="T55" s="36"/>
      <c r="U55" s="38"/>
      <c r="V55" s="38"/>
      <c r="W55" s="38"/>
      <c r="X55" s="38"/>
      <c r="Y55" s="35"/>
      <c r="Z55" s="33"/>
      <c r="AA55" s="33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</row>
    <row r="56" spans="1:44">
      <c r="A56" s="107" t="s">
        <v>3</v>
      </c>
      <c r="B56" s="41">
        <f>SUM(B49:B55)</f>
        <v>7287.3332000000009</v>
      </c>
      <c r="C56" s="22">
        <f>SUM(C49:C55)</f>
        <v>6715.4059700000007</v>
      </c>
      <c r="D56" s="41">
        <f>SUM(D49:D55)</f>
        <v>571.92723000000001</v>
      </c>
      <c r="E56" s="19"/>
      <c r="F56" s="19" t="s">
        <v>3</v>
      </c>
      <c r="G56" s="19"/>
      <c r="H56" s="19"/>
      <c r="I56" s="19"/>
      <c r="J56" s="19"/>
      <c r="K56" s="22"/>
      <c r="M56" s="31"/>
      <c r="N56" s="31"/>
      <c r="O56" s="31"/>
      <c r="P56" s="31"/>
      <c r="Q56" s="31"/>
      <c r="R56" s="31"/>
      <c r="S56" s="42"/>
      <c r="T56" s="36"/>
      <c r="U56" s="38"/>
      <c r="V56" s="38"/>
      <c r="W56" s="38"/>
      <c r="X56" s="38"/>
      <c r="Y56" s="35"/>
      <c r="Z56" s="33"/>
      <c r="AA56" s="33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</row>
    <row r="57" spans="1:44">
      <c r="K57" s="6"/>
      <c r="M57" s="31"/>
      <c r="N57" s="31"/>
      <c r="O57" s="31"/>
      <c r="P57" s="31"/>
      <c r="Q57" s="31"/>
      <c r="R57" s="31"/>
      <c r="S57" s="42"/>
      <c r="T57" s="36"/>
      <c r="U57" s="38"/>
      <c r="V57" s="38"/>
      <c r="W57" s="38"/>
      <c r="X57" s="38"/>
      <c r="Y57" s="35"/>
      <c r="Z57" s="33"/>
      <c r="AA57" s="33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</row>
    <row r="58" spans="1:44" ht="16.5">
      <c r="A58" s="126" t="s">
        <v>66</v>
      </c>
      <c r="B58" s="127"/>
      <c r="C58" s="128" t="s">
        <v>74</v>
      </c>
      <c r="D58" s="129"/>
      <c r="E58" s="126" t="s">
        <v>6</v>
      </c>
      <c r="F58" s="126" t="s">
        <v>13</v>
      </c>
      <c r="G58" s="126" t="s">
        <v>61</v>
      </c>
      <c r="H58" s="56" t="s">
        <v>11</v>
      </c>
      <c r="I58" s="126" t="s">
        <v>70</v>
      </c>
      <c r="J58" s="126" t="s">
        <v>71</v>
      </c>
      <c r="K58" s="126"/>
      <c r="M58" s="31"/>
      <c r="N58" s="31"/>
      <c r="O58" s="31"/>
      <c r="P58" s="31"/>
      <c r="Q58" s="31"/>
      <c r="R58" s="31"/>
      <c r="S58" s="42"/>
      <c r="T58" s="36"/>
      <c r="U58" s="38"/>
      <c r="V58" s="38"/>
      <c r="W58" s="38"/>
      <c r="X58" s="38"/>
      <c r="Y58" s="33"/>
      <c r="Z58" s="33"/>
      <c r="AA58" s="33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</row>
    <row r="59" spans="1:44" ht="18">
      <c r="A59" s="130" t="s">
        <v>67</v>
      </c>
      <c r="B59" s="130" t="s">
        <v>68</v>
      </c>
      <c r="C59" s="130" t="s">
        <v>72</v>
      </c>
      <c r="D59" s="130" t="s">
        <v>69</v>
      </c>
      <c r="E59" s="130" t="s">
        <v>2</v>
      </c>
      <c r="F59" s="130" t="s">
        <v>12</v>
      </c>
      <c r="G59" s="130" t="s">
        <v>14</v>
      </c>
      <c r="H59" s="51" t="s">
        <v>10</v>
      </c>
      <c r="I59" s="131" t="s">
        <v>1</v>
      </c>
      <c r="J59" s="132" t="str">
        <f>Introduction!D$11</f>
        <v>25q15</v>
      </c>
      <c r="K59" s="130" t="s">
        <v>0</v>
      </c>
      <c r="M59" s="31"/>
      <c r="N59" s="31"/>
      <c r="O59" s="31"/>
      <c r="P59" s="31"/>
      <c r="Q59" s="31"/>
      <c r="R59" s="31"/>
      <c r="S59" s="42"/>
      <c r="T59" s="36"/>
      <c r="U59" s="38"/>
      <c r="V59" s="38"/>
      <c r="W59" s="38"/>
      <c r="X59" s="38"/>
      <c r="Y59" s="33"/>
      <c r="Z59" s="33"/>
      <c r="AA59" s="33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</row>
    <row r="60" spans="1:44">
      <c r="A60" s="123" t="s">
        <v>29</v>
      </c>
      <c r="B60" s="49">
        <f>B16+B38</f>
        <v>1176.5011999999999</v>
      </c>
      <c r="C60" s="49">
        <f t="shared" ref="C60:D60" si="21">C16+C38</f>
        <v>1142.16536</v>
      </c>
      <c r="D60" s="49">
        <f t="shared" si="21"/>
        <v>34.335839999999997</v>
      </c>
      <c r="E60" s="14">
        <f>(B60-D60)/B60</f>
        <v>0.97081529538601408</v>
      </c>
      <c r="F60" s="25">
        <v>20</v>
      </c>
      <c r="G60" s="14"/>
      <c r="H60" s="50"/>
      <c r="I60" s="15"/>
      <c r="J60" s="21"/>
      <c r="K60" s="23"/>
      <c r="M60" s="31"/>
      <c r="N60" s="31"/>
      <c r="O60" s="31"/>
      <c r="P60" s="31"/>
      <c r="Q60" s="31"/>
      <c r="R60" s="31"/>
      <c r="S60" s="42"/>
      <c r="T60" s="36"/>
      <c r="U60" s="38"/>
      <c r="V60" s="38"/>
      <c r="W60" s="38"/>
      <c r="X60" s="38"/>
      <c r="Y60" s="33"/>
      <c r="Z60" s="33"/>
      <c r="AA60" s="33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</row>
    <row r="61" spans="1:44">
      <c r="A61" s="123" t="s">
        <v>30</v>
      </c>
      <c r="B61" s="49">
        <f t="shared" ref="B61:D61" si="22">B17+B39</f>
        <v>1199.0591999999999</v>
      </c>
      <c r="C61" s="49">
        <f t="shared" si="22"/>
        <v>1132.79197</v>
      </c>
      <c r="D61" s="49">
        <f t="shared" si="22"/>
        <v>66.267229999999998</v>
      </c>
      <c r="E61" s="14">
        <f t="shared" ref="E61:E66" si="23">(B61-D61)/B61</f>
        <v>0.94473397977347584</v>
      </c>
      <c r="F61" s="25">
        <v>25</v>
      </c>
      <c r="G61" s="14">
        <f>Modèles!J6+Modèles!K6*E61</f>
        <v>0.94547318715122675</v>
      </c>
      <c r="H61" s="50">
        <f>H50</f>
        <v>0.86313487643920483</v>
      </c>
      <c r="I61" s="54">
        <f>-0.5*LN(1+(G61/H61-(1+EXP(2*Modèles!C$23)))/(1-G61))</f>
        <v>0.55843416300284732</v>
      </c>
      <c r="J61" s="118">
        <f>1-(1+EXP(2*(I61+Modèles!C$23)))/(1+EXP(2*(I61+IF(J$59="25q15",Modèles!C$28,IF(J$59="35q15",Modèles!C$30,Modèles!C$32)))))</f>
        <v>0.17402164877969528</v>
      </c>
      <c r="K61" s="119">
        <f>K$2-(Modèles!L6-Modèles!M6*LN(E61))</f>
        <v>2000.0323532759769</v>
      </c>
      <c r="M61" s="31"/>
      <c r="N61" s="31"/>
      <c r="O61" s="31"/>
      <c r="P61" s="31"/>
      <c r="Q61" s="31"/>
      <c r="R61" s="31"/>
      <c r="S61" s="42"/>
      <c r="T61" s="36"/>
      <c r="U61" s="38"/>
      <c r="V61" s="38"/>
      <c r="W61" s="38"/>
      <c r="X61" s="38"/>
      <c r="Y61" s="33"/>
      <c r="Z61" s="33"/>
      <c r="AA61" s="33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</row>
    <row r="62" spans="1:44">
      <c r="A62" s="123" t="s">
        <v>31</v>
      </c>
      <c r="B62" s="49">
        <f t="shared" ref="B62:D62" si="24">B18+B40</f>
        <v>1294.7483</v>
      </c>
      <c r="C62" s="49">
        <f t="shared" si="24"/>
        <v>1205.84521</v>
      </c>
      <c r="D62" s="49">
        <f t="shared" si="24"/>
        <v>88.903089999999992</v>
      </c>
      <c r="E62" s="14">
        <f t="shared" si="23"/>
        <v>0.93133561944047349</v>
      </c>
      <c r="F62" s="25">
        <v>30</v>
      </c>
      <c r="G62" s="14">
        <f>Modèles!J7+Modèles!K7*E62</f>
        <v>0.92202397607318731</v>
      </c>
      <c r="H62" s="50">
        <f t="shared" ref="H62:H66" si="25">H51</f>
        <v>0.84953625561237445</v>
      </c>
      <c r="I62" s="54">
        <f>-0.5*LN(1+(G62/H62-(1+EXP(2*Modèles!C$23)))/(1-G62))</f>
        <v>0.45754720626799233</v>
      </c>
      <c r="J62" s="118">
        <f>1-(1+EXP(2*(I62+Modèles!C$23)))/(1+EXP(2*(I62+IF(J$59="25q15",Modèles!C$28,IF(J$59="35q15",Modèles!C$30,Modèles!C$32)))))</f>
        <v>0.15378744895063712</v>
      </c>
      <c r="K62" s="119">
        <f>K$2-(Modèles!L7-Modèles!M7*LN(E62))</f>
        <v>1997.7273130295673</v>
      </c>
      <c r="M62" s="31"/>
      <c r="N62" s="31"/>
      <c r="O62" s="31"/>
      <c r="P62" s="31"/>
      <c r="Q62" s="31"/>
      <c r="R62" s="31"/>
      <c r="S62" s="42"/>
      <c r="T62" s="36"/>
      <c r="U62" s="38"/>
      <c r="V62" s="38"/>
      <c r="W62" s="38"/>
      <c r="X62" s="38"/>
      <c r="Y62" s="33"/>
      <c r="Z62" s="33"/>
      <c r="AA62" s="33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</row>
    <row r="63" spans="1:44">
      <c r="A63" s="123" t="s">
        <v>32</v>
      </c>
      <c r="B63" s="49">
        <f t="shared" ref="B63:D63" si="26">B19+B41</f>
        <v>1078.1187</v>
      </c>
      <c r="C63" s="49">
        <f t="shared" si="26"/>
        <v>989.67705000000001</v>
      </c>
      <c r="D63" s="49">
        <f t="shared" si="26"/>
        <v>88.44165000000001</v>
      </c>
      <c r="E63" s="14">
        <f t="shared" si="23"/>
        <v>0.91796668585750352</v>
      </c>
      <c r="F63" s="25">
        <v>35</v>
      </c>
      <c r="G63" s="14">
        <f>Modèles!J8+Modèles!K8*E63</f>
        <v>0.90584915570984903</v>
      </c>
      <c r="H63" s="50">
        <f t="shared" si="25"/>
        <v>0.83350486950461589</v>
      </c>
      <c r="I63" s="54">
        <f>-0.5*LN(1+(G63/H63-(1+EXP(2*Modèles!C$23)))/(1-G63))</f>
        <v>0.32785068529134448</v>
      </c>
      <c r="J63" s="118">
        <f>1-(1+EXP(2*(I63+Modèles!C$23)))/(1+EXP(2*(I63+IF(J$59="25q15",Modèles!C$28,IF(J$59="35q15",Modèles!C$30,Modèles!C$32)))))</f>
        <v>0.12940163003914118</v>
      </c>
      <c r="K63" s="119">
        <f>K$2-(Modèles!L8-Modèles!M8*LN(E63))</f>
        <v>1995.5680755798189</v>
      </c>
      <c r="M63" s="31"/>
      <c r="N63" s="31"/>
      <c r="O63" s="31"/>
      <c r="P63" s="31"/>
      <c r="Q63" s="31"/>
      <c r="R63" s="31"/>
      <c r="S63" s="42"/>
      <c r="T63" s="36"/>
      <c r="U63" s="38"/>
      <c r="V63" s="38"/>
      <c r="W63" s="38"/>
      <c r="X63" s="38"/>
      <c r="Y63" s="33"/>
      <c r="Z63" s="33"/>
      <c r="AA63" s="33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</row>
    <row r="64" spans="1:44">
      <c r="A64" s="123" t="s">
        <v>33</v>
      </c>
      <c r="B64" s="49">
        <f t="shared" ref="B64:D64" si="27">B20+B42</f>
        <v>961.34609999999998</v>
      </c>
      <c r="C64" s="49">
        <f t="shared" si="27"/>
        <v>866.16831999999999</v>
      </c>
      <c r="D64" s="49">
        <f t="shared" si="27"/>
        <v>95.177779999999998</v>
      </c>
      <c r="E64" s="14">
        <f t="shared" si="23"/>
        <v>0.90099530231620018</v>
      </c>
      <c r="F64" s="25">
        <v>40</v>
      </c>
      <c r="G64" s="14">
        <f>Modèles!J9+Modèles!K9*E64</f>
        <v>0.88887524182185795</v>
      </c>
      <c r="H64" s="50">
        <f t="shared" si="25"/>
        <v>0.81376319977144118</v>
      </c>
      <c r="I64" s="54">
        <f>-0.5*LN(1+(G64/H64-(1+EXP(2*Modèles!C$23)))/(1-G64))</f>
        <v>0.22151166273032644</v>
      </c>
      <c r="J64" s="118">
        <f>1-(1+EXP(2*(I64+Modèles!C$23)))/(1+EXP(2*(I64+IF(J$59="25q15",Modèles!C$28,IF(J$59="35q15",Modèles!C$30,Modèles!C$32)))))</f>
        <v>0.11112475817814205</v>
      </c>
      <c r="K64" s="119">
        <f>K$2-(Modèles!L9-Modèles!M9*LN(E64))</f>
        <v>1993.5686234456812</v>
      </c>
      <c r="M64" s="31"/>
      <c r="N64" s="31"/>
      <c r="O64" s="31"/>
      <c r="P64" s="31"/>
      <c r="Q64" s="31"/>
      <c r="R64" s="31"/>
      <c r="S64" s="42"/>
      <c r="T64" s="36"/>
      <c r="U64" s="38"/>
      <c r="V64" s="38"/>
      <c r="W64" s="38"/>
      <c r="X64" s="38"/>
      <c r="Y64" s="33"/>
      <c r="Z64" s="33"/>
      <c r="AA64" s="33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</row>
    <row r="65" spans="1:44">
      <c r="A65" s="123" t="s">
        <v>34</v>
      </c>
      <c r="B65" s="49">
        <f t="shared" ref="B65:D65" si="28">B21+B43</f>
        <v>800.6816</v>
      </c>
      <c r="C65" s="49">
        <f t="shared" si="28"/>
        <v>700.44912999999997</v>
      </c>
      <c r="D65" s="49">
        <f t="shared" si="28"/>
        <v>100.23247000000001</v>
      </c>
      <c r="E65" s="14">
        <f t="shared" si="23"/>
        <v>0.87481606920903388</v>
      </c>
      <c r="F65" s="25">
        <v>45</v>
      </c>
      <c r="G65" s="14">
        <f>Modèles!J10+Modèles!K10*E65</f>
        <v>0.86299458609264901</v>
      </c>
      <c r="H65" s="50">
        <f t="shared" si="25"/>
        <v>0.78872756141577427</v>
      </c>
      <c r="I65" s="54">
        <f>-0.5*LN(1+(G65/H65-(1+EXP(2*Modèles!C$23)))/(1-G65))</f>
        <v>0.16198855646923116</v>
      </c>
      <c r="J65" s="118">
        <f>1-(1+EXP(2*(I65+Modèles!C$23)))/(1+EXP(2*(I65+IF(J$59="25q15",Modèles!C$28,IF(J$59="35q15",Modèles!C$30,Modèles!C$32)))))</f>
        <v>0.10165068790417509</v>
      </c>
      <c r="K65" s="119">
        <f>K$2-(Modèles!L10-Modèles!M10*LN(E65))</f>
        <v>1991.7308771823004</v>
      </c>
      <c r="M65" s="31"/>
      <c r="N65" s="31"/>
      <c r="O65" s="31"/>
      <c r="P65" s="31"/>
      <c r="Q65" s="31"/>
      <c r="R65" s="31"/>
      <c r="S65" s="42"/>
      <c r="T65" s="36"/>
      <c r="U65" s="38"/>
      <c r="V65" s="38"/>
      <c r="W65" s="38"/>
      <c r="X65" s="38"/>
      <c r="Y65" s="33"/>
      <c r="Z65" s="33"/>
      <c r="AA65" s="33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</row>
    <row r="66" spans="1:44">
      <c r="A66" s="123" t="s">
        <v>35</v>
      </c>
      <c r="B66" s="49">
        <f t="shared" ref="B66:D66" si="29">B22+B44</f>
        <v>677.2242</v>
      </c>
      <c r="C66" s="49">
        <f t="shared" si="29"/>
        <v>554.58415000000002</v>
      </c>
      <c r="D66" s="49">
        <f t="shared" si="29"/>
        <v>122.64005</v>
      </c>
      <c r="E66" s="14">
        <f t="shared" si="23"/>
        <v>0.81890775610204125</v>
      </c>
      <c r="F66" s="26">
        <v>50</v>
      </c>
      <c r="G66" s="14">
        <f>Modèles!J11+Modèles!K11*E66</f>
        <v>0.80440332290251892</v>
      </c>
      <c r="H66" s="50">
        <f t="shared" si="25"/>
        <v>0.75558816659335271</v>
      </c>
      <c r="I66" s="54">
        <f>-0.5*LN(1+(G66/H66-(1+EXP(2*Modèles!C$23)))/(1-G66))</f>
        <v>0.21151374403578574</v>
      </c>
      <c r="J66" s="118">
        <f>1-(1+EXP(2*(I66+Modèles!C$23)))/(1+EXP(2*(I66+IF(J$59="25q15",Modèles!C$28,IF(J$59="35q15",Modèles!C$30,Modèles!C$32)))))</f>
        <v>0.10949439454769816</v>
      </c>
      <c r="K66" s="119">
        <f>K$2-(Modèles!L11-Modèles!M11*LN(E66))</f>
        <v>1989.9511687675511</v>
      </c>
      <c r="M66" s="31"/>
      <c r="N66" s="31"/>
      <c r="O66" s="31"/>
      <c r="P66" s="31"/>
      <c r="Q66" s="31"/>
      <c r="R66" s="31"/>
      <c r="S66" s="42"/>
      <c r="T66" s="36"/>
      <c r="U66" s="38"/>
      <c r="V66" s="38"/>
      <c r="W66" s="38"/>
      <c r="X66" s="38"/>
      <c r="Y66" s="33"/>
      <c r="Z66" s="33"/>
      <c r="AA66" s="33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</row>
    <row r="67" spans="1:44">
      <c r="A67" s="107" t="s">
        <v>3</v>
      </c>
      <c r="B67" s="41">
        <f>SUM(B60:B66)</f>
        <v>7187.6792999999989</v>
      </c>
      <c r="C67" s="22">
        <f>SUM(C60:C66)</f>
        <v>6591.6811899999993</v>
      </c>
      <c r="D67" s="41">
        <f>SUM(D60:D66)</f>
        <v>595.99811</v>
      </c>
      <c r="E67" s="19"/>
      <c r="F67" s="19"/>
      <c r="G67" s="19"/>
      <c r="H67" s="19"/>
      <c r="I67" s="19"/>
      <c r="J67" s="19"/>
      <c r="K67" s="19"/>
      <c r="M67" s="31"/>
      <c r="N67" s="31"/>
      <c r="O67" s="31"/>
      <c r="P67" s="31"/>
      <c r="Q67" s="31"/>
      <c r="R67" s="31"/>
      <c r="S67" s="42"/>
      <c r="T67" s="36"/>
      <c r="U67" s="38"/>
      <c r="V67" s="38"/>
      <c r="W67" s="38"/>
      <c r="X67" s="38"/>
      <c r="Y67" s="33"/>
      <c r="Z67" s="33"/>
      <c r="AA67" s="33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</row>
    <row r="68" spans="1:44">
      <c r="L68" s="2"/>
      <c r="M68" s="31"/>
      <c r="N68" s="31"/>
      <c r="O68" s="31"/>
      <c r="P68" s="31"/>
      <c r="Q68" s="31"/>
      <c r="R68" s="31"/>
      <c r="S68" s="42"/>
      <c r="T68" s="36"/>
      <c r="U68" s="38"/>
      <c r="V68" s="38"/>
      <c r="W68" s="38"/>
      <c r="X68" s="38"/>
      <c r="Y68" s="33"/>
      <c r="Z68" s="33"/>
      <c r="AA68" s="33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</row>
    <row r="69" spans="1:44">
      <c r="A69" s="80"/>
      <c r="B69" s="80"/>
      <c r="C69" s="80"/>
      <c r="D69" s="80"/>
      <c r="E69" s="80"/>
      <c r="F69" s="80"/>
      <c r="G69" s="80"/>
      <c r="H69" s="80"/>
      <c r="I69" s="80"/>
      <c r="J69" s="81"/>
      <c r="K69" s="82"/>
      <c r="L69" s="2"/>
      <c r="M69" s="31"/>
      <c r="N69" s="31"/>
      <c r="O69" s="31"/>
      <c r="P69" s="31"/>
      <c r="Q69" s="31"/>
      <c r="R69" s="31"/>
      <c r="S69" s="42"/>
      <c r="T69" s="36"/>
      <c r="U69" s="38"/>
      <c r="V69" s="38"/>
      <c r="W69" s="38"/>
      <c r="X69" s="38"/>
      <c r="Y69" s="33"/>
      <c r="Z69" s="33"/>
      <c r="AA69" s="33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</row>
    <row r="70" spans="1:44">
      <c r="A70" s="80"/>
      <c r="B70" s="80"/>
      <c r="C70" s="80"/>
      <c r="D70" s="80"/>
      <c r="E70" s="80"/>
      <c r="F70" s="80"/>
      <c r="G70" s="80"/>
      <c r="H70" s="80"/>
      <c r="I70" s="80"/>
      <c r="J70" s="83"/>
      <c r="K70" s="84"/>
      <c r="M70" s="31"/>
      <c r="N70" s="31"/>
      <c r="O70" s="31"/>
      <c r="P70" s="31"/>
      <c r="Q70" s="31"/>
      <c r="R70" s="31"/>
      <c r="S70" s="42"/>
      <c r="T70" s="36"/>
      <c r="U70" s="38"/>
      <c r="V70" s="38"/>
      <c r="W70" s="38"/>
      <c r="X70" s="38"/>
      <c r="Y70" s="33"/>
      <c r="Z70" s="33"/>
      <c r="AA70" s="33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</row>
    <row r="71" spans="1:44" ht="16.5">
      <c r="A71" s="85"/>
      <c r="B71" s="86"/>
      <c r="C71" s="85"/>
      <c r="D71" s="86"/>
      <c r="E71" s="85"/>
      <c r="F71" s="85"/>
      <c r="G71" s="85"/>
      <c r="H71" s="87"/>
      <c r="I71" s="85"/>
      <c r="J71" s="85"/>
      <c r="K71" s="85"/>
      <c r="M71" s="31"/>
      <c r="N71" s="31"/>
      <c r="O71" s="31"/>
      <c r="P71" s="31"/>
      <c r="Q71" s="31"/>
      <c r="R71" s="31"/>
      <c r="S71" s="42"/>
      <c r="T71" s="36"/>
      <c r="U71" s="38"/>
      <c r="V71" s="38"/>
      <c r="W71" s="38"/>
      <c r="X71" s="38"/>
      <c r="Y71" s="33"/>
      <c r="Z71" s="33"/>
      <c r="AA71" s="33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</row>
    <row r="72" spans="1:44" ht="16.5">
      <c r="A72" s="11"/>
      <c r="B72" s="11"/>
      <c r="C72" s="11"/>
      <c r="D72" s="11"/>
      <c r="E72" s="11"/>
      <c r="F72" s="11"/>
      <c r="G72" s="11"/>
      <c r="H72" s="87"/>
      <c r="I72" s="88"/>
      <c r="J72" s="11"/>
      <c r="K72" s="11"/>
      <c r="M72" s="31"/>
      <c r="N72" s="31"/>
      <c r="O72" s="31"/>
      <c r="P72" s="31"/>
      <c r="Q72" s="31"/>
      <c r="R72" s="31"/>
      <c r="S72" s="42"/>
      <c r="T72" s="36"/>
      <c r="U72" s="38"/>
      <c r="V72" s="38"/>
      <c r="W72" s="38"/>
      <c r="X72" s="38"/>
      <c r="Y72" s="33"/>
      <c r="Z72" s="33"/>
      <c r="AA72" s="33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</row>
    <row r="73" spans="1:44">
      <c r="A73" s="79"/>
      <c r="B73" s="38"/>
      <c r="C73" s="38"/>
      <c r="D73" s="38"/>
      <c r="E73" s="35"/>
      <c r="F73" s="35"/>
      <c r="G73" s="35"/>
      <c r="H73" s="89"/>
      <c r="I73" s="33"/>
      <c r="J73" s="33"/>
      <c r="K73" s="33"/>
      <c r="M73" s="31"/>
      <c r="N73" s="31"/>
      <c r="O73" s="31"/>
      <c r="P73" s="31"/>
      <c r="Q73" s="31"/>
      <c r="R73" s="31"/>
      <c r="S73" s="42"/>
      <c r="T73" s="40"/>
      <c r="U73" s="38"/>
      <c r="V73" s="38"/>
      <c r="W73" s="38"/>
      <c r="X73" s="38"/>
      <c r="Y73" s="33"/>
      <c r="Z73" s="33"/>
      <c r="AA73" s="33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</row>
    <row r="74" spans="1:44">
      <c r="A74" s="79"/>
      <c r="B74" s="38"/>
      <c r="C74" s="38"/>
      <c r="D74" s="38"/>
      <c r="E74" s="35"/>
      <c r="F74" s="35"/>
      <c r="G74" s="35"/>
      <c r="H74" s="89"/>
      <c r="I74" s="77"/>
      <c r="J74" s="78"/>
      <c r="K74" s="57"/>
      <c r="M74" s="31"/>
      <c r="N74" s="31"/>
      <c r="O74" s="31"/>
      <c r="P74" s="31"/>
      <c r="Q74" s="31"/>
      <c r="R74" s="31"/>
      <c r="S74" s="42"/>
      <c r="T74" s="40"/>
      <c r="U74" s="38"/>
      <c r="V74" s="38"/>
      <c r="W74" s="38"/>
      <c r="X74" s="38"/>
      <c r="Y74" s="33"/>
      <c r="Z74" s="33"/>
      <c r="AA74" s="33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</row>
    <row r="75" spans="1:44">
      <c r="A75" s="79"/>
      <c r="B75" s="38"/>
      <c r="C75" s="38"/>
      <c r="D75" s="38"/>
      <c r="E75" s="35"/>
      <c r="F75" s="35"/>
      <c r="G75" s="35"/>
      <c r="H75" s="89"/>
      <c r="I75" s="77"/>
      <c r="J75" s="78"/>
      <c r="K75" s="57"/>
      <c r="M75" s="31"/>
      <c r="N75" s="31"/>
      <c r="O75" s="31"/>
      <c r="P75" s="31"/>
      <c r="Q75" s="31"/>
      <c r="R75" s="31"/>
      <c r="S75" s="42"/>
      <c r="T75" s="40"/>
      <c r="U75" s="38"/>
      <c r="V75" s="38"/>
      <c r="W75" s="38"/>
      <c r="X75" s="38"/>
      <c r="Y75" s="33"/>
      <c r="Z75" s="33"/>
      <c r="AA75" s="33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</row>
    <row r="76" spans="1:44">
      <c r="A76" s="79"/>
      <c r="B76" s="38"/>
      <c r="C76" s="38"/>
      <c r="D76" s="38"/>
      <c r="E76" s="35"/>
      <c r="F76" s="35"/>
      <c r="G76" s="35"/>
      <c r="H76" s="89"/>
      <c r="I76" s="77"/>
      <c r="J76" s="78"/>
      <c r="K76" s="57"/>
      <c r="M76" s="31"/>
      <c r="N76" s="31"/>
      <c r="O76" s="31"/>
      <c r="P76" s="31"/>
      <c r="Q76" s="31"/>
      <c r="R76" s="31"/>
      <c r="S76" s="42"/>
      <c r="T76" s="40"/>
      <c r="U76" s="38"/>
      <c r="V76" s="38"/>
      <c r="W76" s="38"/>
      <c r="X76" s="38"/>
      <c r="Y76" s="33"/>
      <c r="Z76" s="33"/>
      <c r="AA76" s="33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</row>
    <row r="77" spans="1:44">
      <c r="A77" s="79"/>
      <c r="B77" s="38"/>
      <c r="C77" s="38"/>
      <c r="D77" s="38"/>
      <c r="E77" s="35"/>
      <c r="F77" s="35"/>
      <c r="G77" s="35"/>
      <c r="H77" s="89"/>
      <c r="I77" s="77"/>
      <c r="J77" s="78"/>
      <c r="K77" s="57"/>
      <c r="M77" s="31"/>
      <c r="N77" s="31"/>
      <c r="O77" s="31"/>
      <c r="P77" s="31"/>
      <c r="Q77" s="31"/>
      <c r="R77" s="31"/>
      <c r="S77" s="42"/>
      <c r="T77" s="40"/>
      <c r="U77" s="38"/>
      <c r="V77" s="38"/>
      <c r="W77" s="38"/>
      <c r="X77" s="38"/>
      <c r="Y77" s="33"/>
      <c r="Z77" s="33"/>
      <c r="AA77" s="33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</row>
    <row r="78" spans="1:44">
      <c r="A78" s="79"/>
      <c r="B78" s="38"/>
      <c r="C78" s="38"/>
      <c r="D78" s="38"/>
      <c r="E78" s="35"/>
      <c r="F78" s="35"/>
      <c r="G78" s="35"/>
      <c r="H78" s="89"/>
      <c r="I78" s="77"/>
      <c r="J78" s="78"/>
      <c r="K78" s="57"/>
      <c r="M78" s="31"/>
      <c r="N78" s="31"/>
      <c r="O78" s="31"/>
      <c r="P78" s="31"/>
      <c r="Q78" s="31"/>
      <c r="R78" s="31"/>
      <c r="S78" s="42"/>
      <c r="T78" s="40"/>
      <c r="U78" s="38"/>
      <c r="V78" s="38"/>
      <c r="W78" s="38"/>
      <c r="X78" s="38"/>
      <c r="Y78" s="33"/>
      <c r="Z78" s="33"/>
      <c r="AA78" s="33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</row>
    <row r="79" spans="1:44">
      <c r="A79" s="79"/>
      <c r="B79" s="38"/>
      <c r="C79" s="90"/>
      <c r="D79" s="38"/>
      <c r="E79" s="35"/>
      <c r="F79" s="35"/>
      <c r="G79" s="35"/>
      <c r="H79" s="89"/>
      <c r="I79" s="77"/>
      <c r="J79" s="78"/>
      <c r="K79" s="57"/>
      <c r="M79" s="31"/>
      <c r="N79" s="31"/>
      <c r="O79" s="31"/>
      <c r="P79" s="31"/>
      <c r="Q79" s="31"/>
      <c r="R79" s="31"/>
      <c r="S79" s="31"/>
      <c r="T79" s="52"/>
      <c r="U79" s="38"/>
      <c r="V79" s="38"/>
      <c r="W79" s="38"/>
      <c r="X79" s="38"/>
      <c r="Y79" s="33"/>
      <c r="Z79" s="33"/>
      <c r="AA79" s="33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</row>
    <row r="80" spans="1:44">
      <c r="A80" s="33"/>
      <c r="B80" s="91"/>
      <c r="C80" s="38"/>
      <c r="D80" s="91"/>
      <c r="E80" s="33"/>
      <c r="F80" s="33"/>
      <c r="G80" s="33"/>
      <c r="H80" s="33"/>
      <c r="I80" s="33"/>
      <c r="J80" s="33"/>
      <c r="K80" s="34"/>
      <c r="M80" s="31"/>
      <c r="N80" s="31"/>
      <c r="O80" s="31"/>
      <c r="P80" s="31"/>
      <c r="Q80" s="31"/>
      <c r="R80" s="31"/>
      <c r="S80" s="31"/>
      <c r="T80" s="31"/>
      <c r="U80" s="38"/>
      <c r="V80" s="38"/>
      <c r="W80" s="38"/>
      <c r="X80" s="38"/>
      <c r="Y80" s="33"/>
      <c r="Z80" s="33"/>
      <c r="AA80" s="33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</row>
    <row r="81" spans="1:44">
      <c r="A81" s="80"/>
      <c r="B81" s="80"/>
      <c r="C81" s="80"/>
      <c r="D81" s="80"/>
      <c r="E81" s="80"/>
      <c r="F81" s="80"/>
      <c r="G81" s="80"/>
      <c r="H81" s="80"/>
      <c r="I81" s="80"/>
      <c r="J81" s="80"/>
      <c r="K81" s="92"/>
      <c r="M81" s="31"/>
      <c r="N81" s="31"/>
      <c r="O81" s="31"/>
      <c r="P81" s="31"/>
      <c r="Q81" s="31"/>
      <c r="R81" s="31"/>
      <c r="S81" s="31"/>
      <c r="T81" s="31"/>
      <c r="U81" s="38"/>
      <c r="V81" s="38"/>
      <c r="W81" s="38"/>
      <c r="X81" s="38"/>
      <c r="Y81" s="33"/>
      <c r="Z81" s="33"/>
      <c r="AA81" s="33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</row>
    <row r="82" spans="1:44" ht="16.5">
      <c r="A82" s="85"/>
      <c r="B82" s="86"/>
      <c r="C82" s="85"/>
      <c r="D82" s="86"/>
      <c r="E82" s="85"/>
      <c r="F82" s="85"/>
      <c r="G82" s="85"/>
      <c r="H82" s="87"/>
      <c r="I82" s="85"/>
      <c r="J82" s="85"/>
      <c r="K82" s="85"/>
      <c r="M82" s="31"/>
      <c r="N82" s="31"/>
      <c r="O82" s="31"/>
      <c r="P82" s="31"/>
      <c r="Q82" s="31"/>
      <c r="R82" s="31"/>
      <c r="S82" s="31"/>
      <c r="T82" s="31"/>
      <c r="U82" s="38"/>
      <c r="V82" s="38"/>
      <c r="W82" s="38"/>
      <c r="X82" s="38"/>
      <c r="Y82" s="33"/>
      <c r="Z82" s="33"/>
      <c r="AA82" s="33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</row>
    <row r="83" spans="1:44" ht="16.5">
      <c r="A83" s="11"/>
      <c r="B83" s="11"/>
      <c r="C83" s="11"/>
      <c r="D83" s="11"/>
      <c r="E83" s="11"/>
      <c r="F83" s="11"/>
      <c r="G83" s="11"/>
      <c r="H83" s="87"/>
      <c r="I83" s="88"/>
      <c r="J83" s="11"/>
      <c r="K83" s="11"/>
      <c r="M83" s="31"/>
      <c r="N83" s="31"/>
      <c r="O83" s="31"/>
      <c r="P83" s="31"/>
      <c r="Q83" s="31"/>
      <c r="R83" s="31"/>
      <c r="S83" s="31"/>
      <c r="T83" s="52"/>
      <c r="U83" s="38"/>
      <c r="V83" s="38"/>
      <c r="W83" s="38"/>
      <c r="X83" s="38"/>
      <c r="Y83" s="33"/>
      <c r="Z83" s="33"/>
      <c r="AA83" s="33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</row>
    <row r="84" spans="1:44">
      <c r="A84" s="79"/>
      <c r="B84" s="93"/>
      <c r="C84" s="93"/>
      <c r="D84" s="93"/>
      <c r="E84" s="35"/>
      <c r="F84" s="35"/>
      <c r="G84" s="35"/>
      <c r="H84" s="89"/>
      <c r="I84" s="33"/>
      <c r="J84" s="33"/>
      <c r="K84" s="34"/>
      <c r="M84" s="31"/>
      <c r="N84" s="31"/>
      <c r="O84" s="31"/>
      <c r="P84" s="31"/>
      <c r="Q84" s="31"/>
      <c r="R84" s="31"/>
      <c r="S84" s="31"/>
      <c r="T84" s="52"/>
      <c r="U84" s="38"/>
      <c r="V84" s="38"/>
      <c r="W84" s="38"/>
      <c r="X84" s="38"/>
      <c r="Y84" s="33"/>
      <c r="Z84" s="33"/>
      <c r="AA84" s="33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</row>
    <row r="85" spans="1:44">
      <c r="A85" s="79"/>
      <c r="B85" s="93"/>
      <c r="C85" s="93"/>
      <c r="D85" s="93"/>
      <c r="E85" s="35"/>
      <c r="F85" s="35"/>
      <c r="G85" s="35"/>
      <c r="H85" s="89"/>
      <c r="I85" s="77"/>
      <c r="J85" s="78"/>
      <c r="K85" s="57"/>
      <c r="M85" s="31"/>
      <c r="N85" s="31"/>
      <c r="O85" s="31"/>
      <c r="P85" s="31"/>
      <c r="Q85" s="31"/>
      <c r="R85" s="31"/>
      <c r="S85" s="31"/>
      <c r="T85" s="52"/>
      <c r="U85" s="38"/>
      <c r="V85" s="38"/>
      <c r="W85" s="38"/>
      <c r="X85" s="38"/>
      <c r="Y85" s="33"/>
      <c r="Z85" s="33"/>
      <c r="AA85" s="33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</row>
    <row r="86" spans="1:44">
      <c r="A86" s="79"/>
      <c r="B86" s="93"/>
      <c r="C86" s="93"/>
      <c r="D86" s="93"/>
      <c r="E86" s="35"/>
      <c r="F86" s="35"/>
      <c r="G86" s="35"/>
      <c r="H86" s="89"/>
      <c r="I86" s="77"/>
      <c r="J86" s="78"/>
      <c r="K86" s="57"/>
      <c r="M86" s="31"/>
      <c r="N86" s="31"/>
      <c r="O86" s="31"/>
      <c r="P86" s="31"/>
      <c r="Q86" s="31"/>
      <c r="R86" s="31"/>
      <c r="S86" s="31"/>
      <c r="T86" s="52"/>
      <c r="U86" s="38"/>
      <c r="V86" s="38"/>
      <c r="W86" s="38"/>
      <c r="X86" s="38"/>
      <c r="Y86" s="33"/>
      <c r="Z86" s="33"/>
      <c r="AA86" s="33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</row>
    <row r="87" spans="1:44">
      <c r="A87" s="79"/>
      <c r="B87" s="93"/>
      <c r="C87" s="93"/>
      <c r="D87" s="93"/>
      <c r="E87" s="35"/>
      <c r="F87" s="35"/>
      <c r="G87" s="35"/>
      <c r="H87" s="89"/>
      <c r="I87" s="77"/>
      <c r="J87" s="78"/>
      <c r="K87" s="57"/>
      <c r="M87" s="31"/>
      <c r="N87" s="31"/>
      <c r="O87" s="31"/>
      <c r="P87" s="31"/>
      <c r="Q87" s="31"/>
      <c r="R87" s="31"/>
      <c r="S87" s="31"/>
      <c r="T87" s="52"/>
      <c r="U87" s="38"/>
      <c r="V87" s="38"/>
      <c r="W87" s="38"/>
      <c r="X87" s="38"/>
      <c r="Y87" s="33"/>
      <c r="Z87" s="33"/>
      <c r="AA87" s="33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</row>
    <row r="88" spans="1:44">
      <c r="A88" s="79"/>
      <c r="B88" s="93"/>
      <c r="C88" s="93"/>
      <c r="D88" s="93"/>
      <c r="E88" s="35"/>
      <c r="F88" s="35"/>
      <c r="G88" s="35"/>
      <c r="H88" s="89"/>
      <c r="I88" s="77"/>
      <c r="J88" s="78"/>
      <c r="K88" s="57"/>
      <c r="M88" s="31"/>
      <c r="N88" s="31"/>
      <c r="O88" s="31"/>
      <c r="P88" s="31"/>
      <c r="Q88" s="31"/>
      <c r="R88" s="31"/>
      <c r="S88" s="31"/>
      <c r="T88" s="52"/>
      <c r="U88" s="38"/>
      <c r="V88" s="38"/>
      <c r="W88" s="38"/>
      <c r="X88" s="38"/>
      <c r="Y88" s="33"/>
      <c r="Z88" s="33"/>
      <c r="AA88" s="33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</row>
    <row r="89" spans="1:44">
      <c r="A89" s="79"/>
      <c r="B89" s="93"/>
      <c r="C89" s="93"/>
      <c r="D89" s="93"/>
      <c r="E89" s="35"/>
      <c r="F89" s="35"/>
      <c r="G89" s="35"/>
      <c r="H89" s="89"/>
      <c r="I89" s="77"/>
      <c r="J89" s="78"/>
      <c r="K89" s="57"/>
      <c r="M89" s="31"/>
      <c r="N89" s="31"/>
      <c r="O89" s="31"/>
      <c r="P89" s="31"/>
      <c r="Q89" s="31"/>
      <c r="R89" s="31"/>
      <c r="T89" s="53"/>
      <c r="W89" s="38"/>
      <c r="X89" s="38"/>
      <c r="Y89" s="33"/>
      <c r="Z89" s="33"/>
      <c r="AA89" s="33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</row>
    <row r="90" spans="1:44">
      <c r="A90" s="79"/>
      <c r="B90" s="93"/>
      <c r="C90" s="93"/>
      <c r="D90" s="93"/>
      <c r="E90" s="35"/>
      <c r="F90" s="35"/>
      <c r="G90" s="35"/>
      <c r="H90" s="89"/>
      <c r="I90" s="77"/>
      <c r="J90" s="78"/>
      <c r="K90" s="57"/>
      <c r="M90" s="31"/>
      <c r="N90" s="31"/>
      <c r="O90" s="31"/>
      <c r="P90" s="31"/>
      <c r="Q90" s="31"/>
      <c r="R90" s="31"/>
      <c r="S90" s="31"/>
      <c r="T90" s="52"/>
      <c r="U90" s="38"/>
      <c r="V90" s="38"/>
      <c r="W90" s="38"/>
      <c r="X90" s="38"/>
      <c r="Y90" s="33"/>
      <c r="Z90" s="33"/>
      <c r="AA90" s="33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</row>
    <row r="91" spans="1:44">
      <c r="A91" s="33"/>
      <c r="B91" s="91"/>
      <c r="C91" s="38"/>
      <c r="D91" s="91"/>
      <c r="E91" s="33"/>
      <c r="F91" s="33"/>
      <c r="G91" s="33"/>
      <c r="H91" s="33"/>
      <c r="I91" s="33"/>
      <c r="J91" s="33"/>
      <c r="K91" s="33"/>
      <c r="M91" s="31"/>
      <c r="N91" s="31"/>
      <c r="O91" s="31"/>
      <c r="P91" s="31"/>
      <c r="Q91" s="31"/>
      <c r="R91" s="31"/>
      <c r="W91" s="38"/>
      <c r="X91" s="38"/>
      <c r="Y91" s="33"/>
      <c r="Z91" s="33"/>
      <c r="AA91" s="33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</row>
    <row r="92" spans="1:44">
      <c r="A92" s="80"/>
      <c r="B92" s="80"/>
      <c r="C92" s="80"/>
      <c r="D92" s="80"/>
      <c r="E92" s="80"/>
      <c r="F92" s="80"/>
      <c r="G92" s="80"/>
      <c r="H92" s="80"/>
      <c r="I92" s="80"/>
      <c r="J92" s="80"/>
      <c r="K92" s="80"/>
      <c r="M92" s="31"/>
      <c r="N92" s="31"/>
      <c r="O92" s="31"/>
      <c r="P92" s="31"/>
      <c r="Q92" s="31"/>
      <c r="R92" s="31"/>
      <c r="S92" s="31"/>
      <c r="T92" s="31"/>
      <c r="U92" s="38"/>
      <c r="V92" s="38"/>
      <c r="W92" s="38"/>
      <c r="X92" s="38"/>
      <c r="Y92" s="33"/>
      <c r="Z92" s="33"/>
      <c r="AA92" s="33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</row>
    <row r="93" spans="1:44">
      <c r="A93" s="80"/>
      <c r="B93" s="80"/>
      <c r="C93" s="80"/>
      <c r="D93" s="80"/>
      <c r="E93" s="80"/>
      <c r="F93" s="80"/>
      <c r="G93" s="80"/>
      <c r="H93" s="80"/>
      <c r="I93" s="80"/>
      <c r="J93" s="80"/>
      <c r="K93" s="80"/>
      <c r="M93" s="31"/>
      <c r="N93" s="31"/>
      <c r="O93" s="31"/>
      <c r="P93" s="31"/>
      <c r="Q93" s="31"/>
      <c r="R93" s="31"/>
      <c r="S93" s="31"/>
      <c r="T93" s="31"/>
      <c r="U93" s="38"/>
      <c r="V93" s="38"/>
      <c r="W93" s="38"/>
      <c r="X93" s="38"/>
      <c r="Y93" s="33"/>
      <c r="Z93" s="33"/>
      <c r="AA93" s="33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</row>
    <row r="94" spans="1:44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M94" s="31"/>
      <c r="N94" s="31"/>
      <c r="O94" s="31"/>
      <c r="P94" s="31"/>
      <c r="Q94" s="31"/>
      <c r="R94" s="31"/>
      <c r="S94" s="31"/>
      <c r="T94" s="31"/>
      <c r="U94" s="38"/>
      <c r="V94" s="38"/>
      <c r="W94" s="38"/>
      <c r="X94" s="38"/>
      <c r="Y94" s="33"/>
      <c r="Z94" s="33"/>
      <c r="AA94" s="33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</row>
    <row r="95" spans="1:44">
      <c r="A95" s="80"/>
      <c r="B95" s="80"/>
      <c r="C95" s="80"/>
      <c r="D95" s="80"/>
      <c r="E95" s="80"/>
      <c r="F95" s="80"/>
      <c r="G95" s="80"/>
      <c r="H95" s="80"/>
      <c r="I95" s="80"/>
      <c r="J95" s="80"/>
      <c r="K95" s="80"/>
      <c r="M95" s="31"/>
      <c r="N95" s="31"/>
      <c r="O95" s="31"/>
      <c r="P95" s="31"/>
      <c r="Q95" s="31"/>
      <c r="R95" s="31"/>
      <c r="S95" s="31"/>
      <c r="T95" s="31"/>
      <c r="U95" s="38"/>
      <c r="V95" s="38"/>
      <c r="W95" s="38"/>
      <c r="X95" s="38"/>
      <c r="Y95" s="33"/>
      <c r="Z95" s="33"/>
      <c r="AA95" s="33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</row>
    <row r="96" spans="1:44">
      <c r="A96" s="80"/>
      <c r="B96" s="80"/>
      <c r="C96" s="80"/>
      <c r="D96" s="80"/>
      <c r="E96" s="80"/>
      <c r="F96" s="80"/>
      <c r="G96" s="80"/>
      <c r="H96" s="80"/>
      <c r="I96" s="80"/>
      <c r="J96" s="80"/>
      <c r="K96" s="80"/>
      <c r="M96" s="31"/>
      <c r="N96" s="31"/>
      <c r="O96" s="31"/>
      <c r="P96" s="31"/>
      <c r="Q96" s="31"/>
      <c r="R96" s="31"/>
      <c r="S96" s="31"/>
      <c r="T96" s="31"/>
      <c r="U96" s="38"/>
      <c r="V96" s="38"/>
      <c r="W96" s="38"/>
      <c r="X96" s="38"/>
      <c r="Y96" s="33"/>
      <c r="Z96" s="33"/>
      <c r="AA96" s="33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</row>
    <row r="97" spans="1:44">
      <c r="A97" s="80"/>
      <c r="B97" s="80"/>
      <c r="C97" s="80"/>
      <c r="D97" s="80"/>
      <c r="E97" s="80"/>
      <c r="F97" s="80"/>
      <c r="G97" s="80"/>
      <c r="H97" s="80"/>
      <c r="I97" s="80"/>
      <c r="J97" s="80"/>
      <c r="K97" s="80"/>
      <c r="M97" s="31"/>
      <c r="N97" s="31"/>
      <c r="O97" s="31"/>
      <c r="P97" s="31"/>
      <c r="Q97" s="31"/>
      <c r="R97" s="31"/>
      <c r="S97" s="31"/>
      <c r="T97" s="31"/>
      <c r="U97" s="38"/>
      <c r="V97" s="38"/>
      <c r="W97" s="38"/>
      <c r="X97" s="38"/>
      <c r="Y97" s="33"/>
      <c r="Z97" s="33"/>
      <c r="AA97" s="33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</row>
    <row r="98" spans="1:44">
      <c r="A98" s="80"/>
      <c r="B98" s="80"/>
      <c r="C98" s="80"/>
      <c r="D98" s="80"/>
      <c r="E98" s="80"/>
      <c r="F98" s="80"/>
      <c r="G98" s="80"/>
      <c r="H98" s="80"/>
      <c r="I98" s="80"/>
      <c r="J98" s="80"/>
      <c r="K98" s="80"/>
      <c r="M98" s="31"/>
      <c r="N98" s="31"/>
      <c r="O98" s="31"/>
      <c r="P98" s="31"/>
      <c r="Q98" s="31"/>
      <c r="R98" s="31"/>
      <c r="S98" s="31"/>
      <c r="T98" s="31"/>
      <c r="U98" s="38"/>
      <c r="V98" s="38"/>
      <c r="W98" s="38"/>
      <c r="X98" s="38"/>
      <c r="Y98" s="33"/>
      <c r="Z98" s="33"/>
      <c r="AA98" s="33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</row>
    <row r="99" spans="1:44">
      <c r="A99" s="80"/>
      <c r="B99" s="80"/>
      <c r="C99" s="80"/>
      <c r="D99" s="80"/>
      <c r="E99" s="80"/>
      <c r="F99" s="80"/>
      <c r="G99" s="80"/>
      <c r="H99" s="80"/>
      <c r="I99" s="80"/>
      <c r="J99" s="80"/>
      <c r="K99" s="80"/>
      <c r="M99" s="31"/>
      <c r="N99" s="31"/>
      <c r="O99" s="31"/>
      <c r="P99" s="31"/>
      <c r="Q99" s="31"/>
      <c r="R99" s="31"/>
      <c r="S99" s="31"/>
      <c r="T99" s="31"/>
      <c r="U99" s="38"/>
      <c r="V99" s="38"/>
      <c r="W99" s="38"/>
      <c r="X99" s="38"/>
      <c r="Y99" s="33"/>
      <c r="Z99" s="33"/>
      <c r="AA99" s="33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</row>
    <row r="100" spans="1:44">
      <c r="A100" s="80"/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M100" s="31"/>
      <c r="N100" s="31"/>
      <c r="O100" s="31"/>
      <c r="P100" s="31"/>
      <c r="Q100" s="31"/>
      <c r="R100" s="31"/>
      <c r="S100" s="31"/>
      <c r="T100" s="31"/>
      <c r="U100" s="38"/>
      <c r="V100" s="38"/>
      <c r="W100" s="38"/>
      <c r="X100" s="38"/>
      <c r="Y100" s="33"/>
      <c r="Z100" s="33"/>
      <c r="AA100" s="33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</row>
    <row r="101" spans="1:44">
      <c r="A101" s="80"/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M101" s="31"/>
      <c r="N101" s="31"/>
      <c r="O101" s="31"/>
      <c r="P101" s="31"/>
      <c r="Q101" s="31"/>
      <c r="R101" s="31"/>
      <c r="S101" s="31"/>
      <c r="T101" s="31"/>
      <c r="U101" s="38"/>
      <c r="V101" s="38"/>
      <c r="W101" s="38"/>
      <c r="X101" s="38"/>
      <c r="Y101" s="33"/>
      <c r="Z101" s="33"/>
      <c r="AA101" s="33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</row>
    <row r="102" spans="1:44">
      <c r="A102" s="80"/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M102" s="31"/>
      <c r="N102" s="31"/>
      <c r="O102" s="31"/>
      <c r="P102" s="31"/>
      <c r="Q102" s="31"/>
      <c r="R102" s="31"/>
      <c r="S102" s="31"/>
      <c r="T102" s="31"/>
      <c r="U102" s="38"/>
      <c r="V102" s="38"/>
      <c r="W102" s="38"/>
      <c r="X102" s="38"/>
      <c r="Y102" s="33"/>
      <c r="Z102" s="33"/>
      <c r="AA102" s="33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</row>
    <row r="103" spans="1:44">
      <c r="A103" s="80"/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M103" s="31"/>
      <c r="N103" s="31"/>
      <c r="O103" s="31"/>
      <c r="P103" s="31"/>
      <c r="Q103" s="31"/>
      <c r="R103" s="31"/>
      <c r="S103" s="31"/>
      <c r="T103" s="31"/>
      <c r="U103" s="38"/>
      <c r="V103" s="38"/>
      <c r="W103" s="38"/>
      <c r="X103" s="38"/>
      <c r="Y103" s="33"/>
      <c r="Z103" s="33"/>
      <c r="AA103" s="33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</row>
    <row r="104" spans="1:44">
      <c r="A104" s="80"/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M104" s="31"/>
      <c r="N104" s="31"/>
      <c r="O104" s="31"/>
      <c r="P104" s="31"/>
      <c r="Q104" s="31"/>
      <c r="R104" s="31"/>
      <c r="S104" s="31"/>
      <c r="T104" s="31"/>
      <c r="U104" s="38"/>
      <c r="V104" s="38"/>
      <c r="W104" s="38"/>
      <c r="X104" s="38"/>
      <c r="Y104" s="33"/>
      <c r="Z104" s="33"/>
      <c r="AA104" s="33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</row>
    <row r="105" spans="1:44">
      <c r="A105" s="80"/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M105" s="31"/>
      <c r="N105" s="31"/>
      <c r="O105" s="31"/>
      <c r="P105" s="31"/>
      <c r="Q105" s="31"/>
      <c r="R105" s="31"/>
      <c r="S105" s="31"/>
      <c r="T105" s="31"/>
      <c r="U105" s="38"/>
      <c r="V105" s="38"/>
      <c r="W105" s="38"/>
      <c r="X105" s="38"/>
      <c r="Y105" s="33"/>
      <c r="Z105" s="33"/>
      <c r="AA105" s="33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</row>
    <row r="106" spans="1:44">
      <c r="A106" s="80"/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M106" s="31"/>
      <c r="N106" s="31"/>
      <c r="O106" s="31"/>
      <c r="P106" s="31"/>
      <c r="Q106" s="31"/>
      <c r="R106" s="31"/>
      <c r="S106" s="31"/>
      <c r="T106" s="31"/>
      <c r="U106" s="38"/>
      <c r="V106" s="38"/>
      <c r="W106" s="38"/>
      <c r="X106" s="38"/>
      <c r="Y106" s="33"/>
      <c r="Z106" s="33"/>
      <c r="AA106" s="33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</row>
    <row r="107" spans="1:44">
      <c r="A107" s="80"/>
      <c r="B107" s="80"/>
      <c r="C107" s="80"/>
      <c r="D107" s="80"/>
      <c r="E107" s="80"/>
      <c r="F107" s="80"/>
      <c r="G107" s="80"/>
      <c r="H107" s="80"/>
      <c r="I107" s="80"/>
      <c r="J107" s="80"/>
      <c r="K107" s="80"/>
      <c r="M107" s="31"/>
      <c r="N107" s="31"/>
      <c r="O107" s="31"/>
      <c r="P107" s="31"/>
      <c r="Q107" s="31"/>
      <c r="R107" s="31"/>
      <c r="S107" s="31"/>
      <c r="T107" s="31"/>
      <c r="U107" s="38"/>
      <c r="V107" s="38"/>
      <c r="W107" s="38"/>
      <c r="X107" s="38"/>
      <c r="Y107" s="33"/>
      <c r="Z107" s="33"/>
      <c r="AA107" s="33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</row>
    <row r="108" spans="1:44">
      <c r="A108" s="80"/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M108" s="31"/>
      <c r="N108" s="31"/>
      <c r="O108" s="31"/>
      <c r="P108" s="31"/>
      <c r="Q108" s="31"/>
      <c r="R108" s="31"/>
      <c r="S108" s="31"/>
      <c r="T108" s="31"/>
      <c r="U108" s="38"/>
      <c r="V108" s="38"/>
      <c r="W108" s="38"/>
      <c r="X108" s="38"/>
      <c r="Y108" s="33"/>
      <c r="Z108" s="33"/>
      <c r="AA108" s="33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</row>
    <row r="109" spans="1:44">
      <c r="A109" s="80"/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M109" s="31"/>
      <c r="N109" s="31"/>
      <c r="O109" s="31"/>
      <c r="P109" s="31"/>
      <c r="Q109" s="31"/>
      <c r="R109" s="31"/>
      <c r="S109" s="31"/>
      <c r="T109" s="31"/>
      <c r="U109" s="38"/>
      <c r="V109" s="38"/>
      <c r="W109" s="38"/>
      <c r="X109" s="38"/>
      <c r="Y109" s="33"/>
      <c r="Z109" s="33"/>
      <c r="AA109" s="33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</row>
    <row r="110" spans="1:44">
      <c r="A110" s="80"/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M110" s="31"/>
      <c r="N110" s="31"/>
      <c r="O110" s="31"/>
      <c r="P110" s="31"/>
      <c r="Q110" s="31"/>
      <c r="R110" s="31"/>
      <c r="S110" s="31"/>
      <c r="T110" s="31"/>
      <c r="U110" s="38"/>
      <c r="V110" s="38"/>
      <c r="W110" s="38"/>
      <c r="X110" s="38"/>
      <c r="Y110" s="33"/>
      <c r="Z110" s="33"/>
      <c r="AA110" s="33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</row>
    <row r="111" spans="1:44">
      <c r="A111" s="80"/>
      <c r="B111" s="80"/>
      <c r="C111" s="80"/>
      <c r="D111" s="80"/>
      <c r="E111" s="80"/>
      <c r="F111" s="80"/>
      <c r="G111" s="80"/>
      <c r="H111" s="80"/>
      <c r="I111" s="80"/>
      <c r="J111" s="80"/>
      <c r="K111" s="80"/>
      <c r="M111" s="31"/>
      <c r="N111" s="31"/>
      <c r="O111" s="31"/>
      <c r="P111" s="31"/>
      <c r="Q111" s="31"/>
      <c r="R111" s="31"/>
      <c r="S111" s="31"/>
      <c r="T111" s="31"/>
      <c r="U111" s="38"/>
      <c r="V111" s="38"/>
      <c r="W111" s="38"/>
      <c r="X111" s="38"/>
      <c r="Y111" s="33"/>
      <c r="Z111" s="33"/>
      <c r="AA111" s="33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</row>
    <row r="112" spans="1:44">
      <c r="A112" s="80"/>
      <c r="B112" s="80"/>
      <c r="C112" s="80"/>
      <c r="D112" s="80"/>
      <c r="E112" s="80"/>
      <c r="F112" s="80"/>
      <c r="G112" s="80"/>
      <c r="H112" s="80"/>
      <c r="I112" s="80"/>
      <c r="J112" s="80"/>
      <c r="K112" s="80"/>
      <c r="M112" s="31"/>
      <c r="N112" s="31"/>
      <c r="O112" s="31"/>
      <c r="P112" s="31"/>
      <c r="Q112" s="31"/>
      <c r="R112" s="31"/>
      <c r="S112" s="31"/>
      <c r="T112" s="31"/>
      <c r="U112" s="38"/>
      <c r="V112" s="38"/>
      <c r="W112" s="38"/>
      <c r="X112" s="38"/>
      <c r="Y112" s="33"/>
      <c r="Z112" s="33"/>
      <c r="AA112" s="33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</row>
    <row r="113" spans="1:44">
      <c r="A113" s="80"/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M113" s="31"/>
      <c r="N113" s="31"/>
      <c r="O113" s="31"/>
      <c r="P113" s="31"/>
      <c r="Q113" s="31"/>
      <c r="R113" s="31"/>
      <c r="S113" s="31"/>
      <c r="T113" s="31"/>
      <c r="U113" s="38"/>
      <c r="V113" s="38"/>
      <c r="W113" s="38"/>
      <c r="X113" s="38"/>
      <c r="Y113" s="33"/>
      <c r="Z113" s="33"/>
      <c r="AA113" s="33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</row>
    <row r="114" spans="1:44">
      <c r="A114" s="80"/>
      <c r="B114" s="80"/>
      <c r="C114" s="80"/>
      <c r="D114" s="80"/>
      <c r="E114" s="80"/>
      <c r="F114" s="80"/>
      <c r="G114" s="80"/>
      <c r="H114" s="80"/>
      <c r="I114" s="80"/>
      <c r="J114" s="80"/>
      <c r="K114" s="80"/>
      <c r="M114" s="31"/>
      <c r="N114" s="31"/>
      <c r="O114" s="31"/>
      <c r="P114" s="31"/>
      <c r="Q114" s="31"/>
      <c r="R114" s="31"/>
      <c r="S114" s="31"/>
      <c r="T114" s="31"/>
      <c r="U114" s="38"/>
      <c r="V114" s="38"/>
      <c r="W114" s="38"/>
      <c r="X114" s="38"/>
      <c r="Y114" s="33"/>
      <c r="Z114" s="33"/>
      <c r="AA114" s="33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</row>
    <row r="115" spans="1:44">
      <c r="A115" s="80"/>
      <c r="B115" s="80"/>
      <c r="C115" s="80"/>
      <c r="D115" s="80"/>
      <c r="E115" s="80"/>
      <c r="F115" s="80"/>
      <c r="G115" s="80"/>
      <c r="H115" s="80"/>
      <c r="I115" s="80"/>
      <c r="J115" s="80"/>
      <c r="K115" s="80"/>
      <c r="M115" s="31"/>
      <c r="N115" s="31"/>
      <c r="O115" s="31"/>
      <c r="P115" s="31"/>
      <c r="Q115" s="31"/>
      <c r="R115" s="31"/>
      <c r="S115" s="31"/>
      <c r="T115" s="31"/>
      <c r="U115" s="38"/>
      <c r="V115" s="38"/>
      <c r="W115" s="38"/>
      <c r="X115" s="38"/>
      <c r="Y115" s="33"/>
      <c r="Z115" s="33"/>
      <c r="AA115" s="33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</row>
    <row r="116" spans="1:44">
      <c r="A116" s="80"/>
      <c r="B116" s="80"/>
      <c r="C116" s="80"/>
      <c r="D116" s="80"/>
      <c r="E116" s="80"/>
      <c r="F116" s="80"/>
      <c r="G116" s="80"/>
      <c r="H116" s="80"/>
      <c r="I116" s="80"/>
      <c r="J116" s="80"/>
      <c r="K116" s="80"/>
      <c r="M116" s="31"/>
      <c r="N116" s="31"/>
      <c r="O116" s="31"/>
      <c r="P116" s="31"/>
      <c r="Q116" s="31"/>
      <c r="R116" s="31"/>
      <c r="S116" s="31"/>
      <c r="T116" s="31"/>
      <c r="U116" s="38"/>
      <c r="V116" s="38"/>
      <c r="W116" s="38"/>
      <c r="X116" s="38"/>
      <c r="Y116" s="33"/>
      <c r="Z116" s="33"/>
      <c r="AA116" s="33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</row>
    <row r="117" spans="1:44">
      <c r="A117" s="80"/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M117" s="31"/>
      <c r="N117" s="31"/>
      <c r="O117" s="31"/>
      <c r="P117" s="31"/>
      <c r="Q117" s="31"/>
      <c r="R117" s="31"/>
      <c r="S117" s="31"/>
      <c r="T117" s="31"/>
      <c r="U117" s="38"/>
      <c r="V117" s="38"/>
      <c r="W117" s="38"/>
      <c r="X117" s="38"/>
      <c r="Y117" s="33"/>
      <c r="Z117" s="33"/>
      <c r="AA117" s="33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</row>
    <row r="118" spans="1:44">
      <c r="A118" s="80"/>
      <c r="B118" s="80"/>
      <c r="C118" s="80"/>
      <c r="D118" s="80"/>
      <c r="E118" s="80"/>
      <c r="F118" s="80"/>
      <c r="G118" s="80"/>
      <c r="H118" s="80"/>
      <c r="I118" s="80"/>
      <c r="J118" s="80"/>
      <c r="K118" s="80"/>
      <c r="M118" s="31"/>
      <c r="N118" s="31"/>
      <c r="O118" s="31"/>
      <c r="P118" s="31"/>
      <c r="Q118" s="31"/>
      <c r="R118" s="31"/>
      <c r="S118" s="31"/>
      <c r="T118" s="31"/>
      <c r="U118" s="38"/>
      <c r="V118" s="38"/>
      <c r="W118" s="38"/>
      <c r="X118" s="38"/>
      <c r="Y118" s="33"/>
      <c r="Z118" s="33"/>
      <c r="AA118" s="33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</row>
    <row r="119" spans="1:44">
      <c r="A119" s="80"/>
      <c r="B119" s="80"/>
      <c r="C119" s="80"/>
      <c r="D119" s="80"/>
      <c r="E119" s="80"/>
      <c r="F119" s="80"/>
      <c r="G119" s="80"/>
      <c r="H119" s="80"/>
      <c r="I119" s="80"/>
      <c r="J119" s="80"/>
      <c r="K119" s="80"/>
      <c r="M119" s="31"/>
      <c r="N119" s="31"/>
      <c r="O119" s="31"/>
      <c r="P119" s="31"/>
      <c r="Q119" s="31"/>
      <c r="R119" s="31"/>
      <c r="S119" s="31"/>
      <c r="T119" s="31"/>
      <c r="U119" s="38"/>
      <c r="V119" s="38"/>
      <c r="W119" s="38"/>
      <c r="X119" s="38"/>
      <c r="Y119" s="33"/>
      <c r="Z119" s="33"/>
      <c r="AA119" s="33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</row>
    <row r="120" spans="1:44">
      <c r="A120" s="80"/>
      <c r="B120" s="80"/>
      <c r="C120" s="80"/>
      <c r="D120" s="80"/>
      <c r="E120" s="80"/>
      <c r="F120" s="80"/>
      <c r="G120" s="80"/>
      <c r="H120" s="80"/>
      <c r="I120" s="80"/>
      <c r="J120" s="80"/>
      <c r="K120" s="80"/>
      <c r="M120" s="31"/>
      <c r="N120" s="31"/>
      <c r="O120" s="31"/>
      <c r="P120" s="31"/>
      <c r="Q120" s="31"/>
      <c r="R120" s="31"/>
      <c r="S120" s="31"/>
      <c r="T120" s="31"/>
      <c r="U120" s="38"/>
      <c r="V120" s="38"/>
      <c r="W120" s="38"/>
      <c r="X120" s="38"/>
      <c r="Y120" s="33"/>
      <c r="Z120" s="33"/>
      <c r="AA120" s="33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</row>
    <row r="121" spans="1:44">
      <c r="A121" s="80"/>
      <c r="B121" s="80"/>
      <c r="C121" s="80"/>
      <c r="D121" s="80"/>
      <c r="E121" s="80"/>
      <c r="F121" s="80"/>
      <c r="G121" s="80"/>
      <c r="H121" s="80"/>
      <c r="I121" s="80"/>
      <c r="J121" s="80"/>
      <c r="K121" s="80"/>
      <c r="M121" s="31"/>
      <c r="N121" s="31"/>
      <c r="O121" s="31"/>
      <c r="P121" s="31"/>
      <c r="Q121" s="31"/>
      <c r="R121" s="31"/>
      <c r="S121" s="31"/>
      <c r="T121" s="31"/>
      <c r="U121" s="38"/>
      <c r="V121" s="38"/>
      <c r="W121" s="38"/>
      <c r="X121" s="38"/>
      <c r="Y121" s="33"/>
      <c r="Z121" s="33"/>
      <c r="AA121" s="33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</row>
    <row r="122" spans="1:44">
      <c r="A122" s="80"/>
      <c r="B122" s="80"/>
      <c r="C122" s="80"/>
      <c r="D122" s="80"/>
      <c r="E122" s="80"/>
      <c r="F122" s="80"/>
      <c r="G122" s="80"/>
      <c r="H122" s="80"/>
      <c r="I122" s="80"/>
      <c r="J122" s="80"/>
      <c r="K122" s="80"/>
      <c r="M122" s="31"/>
      <c r="N122" s="31"/>
      <c r="O122" s="31"/>
      <c r="P122" s="31"/>
      <c r="Q122" s="31"/>
      <c r="R122" s="31"/>
      <c r="S122" s="31"/>
      <c r="T122" s="31"/>
      <c r="U122" s="38"/>
      <c r="V122" s="38"/>
      <c r="W122" s="38"/>
      <c r="X122" s="38"/>
      <c r="Y122" s="33"/>
      <c r="Z122" s="33"/>
      <c r="AA122" s="33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</row>
    <row r="123" spans="1:44">
      <c r="A123" s="80"/>
      <c r="B123" s="80"/>
      <c r="C123" s="80"/>
      <c r="D123" s="80"/>
      <c r="E123" s="80"/>
      <c r="F123" s="80"/>
      <c r="G123" s="80"/>
      <c r="H123" s="80"/>
      <c r="I123" s="80"/>
      <c r="J123" s="80"/>
      <c r="K123" s="80"/>
      <c r="M123" s="31"/>
      <c r="N123" s="31"/>
      <c r="O123" s="31"/>
      <c r="P123" s="31"/>
      <c r="Q123" s="31"/>
      <c r="R123" s="31"/>
      <c r="S123" s="31"/>
      <c r="T123" s="31"/>
      <c r="U123" s="38"/>
      <c r="V123" s="38"/>
      <c r="W123" s="38"/>
      <c r="X123" s="38"/>
      <c r="Y123" s="33"/>
      <c r="Z123" s="33"/>
      <c r="AA123" s="33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</row>
    <row r="124" spans="1:44">
      <c r="A124" s="80"/>
      <c r="B124" s="80"/>
      <c r="C124" s="80"/>
      <c r="D124" s="80"/>
      <c r="E124" s="80"/>
      <c r="F124" s="80"/>
      <c r="G124" s="80"/>
      <c r="H124" s="80"/>
      <c r="I124" s="80"/>
      <c r="J124" s="80"/>
      <c r="K124" s="80"/>
      <c r="M124" s="31"/>
      <c r="N124" s="31"/>
      <c r="O124" s="31"/>
      <c r="P124" s="31"/>
      <c r="Q124" s="31"/>
      <c r="R124" s="31"/>
      <c r="S124" s="31"/>
      <c r="T124" s="31"/>
      <c r="U124" s="38"/>
      <c r="V124" s="38"/>
      <c r="W124" s="38"/>
      <c r="X124" s="38"/>
      <c r="Y124" s="33"/>
      <c r="Z124" s="33"/>
      <c r="AA124" s="33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</row>
    <row r="125" spans="1:44">
      <c r="A125" s="80"/>
      <c r="B125" s="80"/>
      <c r="C125" s="80"/>
      <c r="D125" s="80"/>
      <c r="E125" s="80"/>
      <c r="F125" s="80"/>
      <c r="G125" s="80"/>
      <c r="H125" s="80"/>
      <c r="I125" s="80"/>
      <c r="J125" s="80"/>
      <c r="K125" s="80"/>
      <c r="M125" s="31"/>
      <c r="N125" s="31"/>
      <c r="O125" s="31"/>
      <c r="P125" s="31"/>
      <c r="Q125" s="31"/>
      <c r="R125" s="31"/>
      <c r="S125" s="31"/>
      <c r="T125" s="31"/>
      <c r="U125" s="38"/>
      <c r="V125" s="38"/>
      <c r="W125" s="38"/>
      <c r="X125" s="38"/>
      <c r="Y125" s="33"/>
      <c r="Z125" s="33"/>
      <c r="AA125" s="33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</row>
    <row r="126" spans="1:44">
      <c r="A126" s="80"/>
      <c r="B126" s="80"/>
      <c r="C126" s="80"/>
      <c r="D126" s="80"/>
      <c r="E126" s="80"/>
      <c r="F126" s="80"/>
      <c r="G126" s="80"/>
      <c r="H126" s="80"/>
      <c r="I126" s="80"/>
      <c r="J126" s="80"/>
      <c r="K126" s="80"/>
      <c r="M126" s="31"/>
      <c r="N126" s="31"/>
      <c r="O126" s="31"/>
      <c r="P126" s="31"/>
      <c r="Q126" s="31"/>
      <c r="R126" s="31"/>
      <c r="S126" s="31"/>
      <c r="T126" s="31"/>
      <c r="U126" s="38"/>
      <c r="V126" s="38"/>
      <c r="W126" s="38"/>
      <c r="X126" s="38"/>
      <c r="Y126" s="33"/>
      <c r="Z126" s="33"/>
      <c r="AA126" s="33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</row>
    <row r="127" spans="1:44">
      <c r="A127" s="80"/>
      <c r="B127" s="80"/>
      <c r="C127" s="80"/>
      <c r="D127" s="80"/>
      <c r="E127" s="80"/>
      <c r="F127" s="80"/>
      <c r="G127" s="80"/>
      <c r="H127" s="80"/>
      <c r="I127" s="80"/>
      <c r="J127" s="80"/>
      <c r="K127" s="80"/>
      <c r="M127" s="31"/>
      <c r="N127" s="31"/>
      <c r="O127" s="31"/>
      <c r="P127" s="31"/>
      <c r="Q127" s="31"/>
      <c r="R127" s="31"/>
      <c r="S127" s="31"/>
      <c r="T127" s="31"/>
      <c r="U127" s="38"/>
      <c r="V127" s="38"/>
      <c r="W127" s="38"/>
      <c r="X127" s="38"/>
      <c r="Y127" s="33"/>
      <c r="Z127" s="33"/>
      <c r="AA127" s="33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</row>
    <row r="128" spans="1:44">
      <c r="A128" s="80"/>
      <c r="B128" s="80"/>
      <c r="C128" s="80"/>
      <c r="D128" s="80"/>
      <c r="E128" s="80"/>
      <c r="F128" s="80"/>
      <c r="G128" s="80"/>
      <c r="H128" s="80"/>
      <c r="I128" s="80"/>
      <c r="J128" s="80"/>
      <c r="K128" s="80"/>
      <c r="M128" s="31"/>
      <c r="N128" s="31"/>
      <c r="O128" s="31"/>
      <c r="P128" s="31"/>
      <c r="Q128" s="31"/>
      <c r="R128" s="31"/>
      <c r="S128" s="31"/>
      <c r="T128" s="31"/>
      <c r="U128" s="38"/>
      <c r="V128" s="38"/>
      <c r="W128" s="38"/>
      <c r="X128" s="38"/>
      <c r="Y128" s="33"/>
      <c r="Z128" s="33"/>
      <c r="AA128" s="33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</row>
    <row r="129" spans="1:44">
      <c r="A129" s="80"/>
      <c r="B129" s="80"/>
      <c r="C129" s="80"/>
      <c r="D129" s="80"/>
      <c r="E129" s="80"/>
      <c r="F129" s="80"/>
      <c r="G129" s="80"/>
      <c r="H129" s="80"/>
      <c r="I129" s="80"/>
      <c r="J129" s="80"/>
      <c r="K129" s="80"/>
      <c r="M129" s="31"/>
      <c r="N129" s="31"/>
      <c r="O129" s="31"/>
      <c r="P129" s="31"/>
      <c r="Q129" s="31"/>
      <c r="R129" s="31"/>
      <c r="S129" s="31"/>
      <c r="T129" s="31"/>
      <c r="U129" s="38"/>
      <c r="V129" s="38"/>
      <c r="W129" s="38"/>
      <c r="X129" s="38"/>
      <c r="Y129" s="33"/>
      <c r="Z129" s="33"/>
      <c r="AA129" s="33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</row>
    <row r="130" spans="1:44">
      <c r="A130" s="80"/>
      <c r="B130" s="80"/>
      <c r="C130" s="80"/>
      <c r="D130" s="80"/>
      <c r="E130" s="80"/>
      <c r="F130" s="80"/>
      <c r="G130" s="80"/>
      <c r="H130" s="80"/>
      <c r="I130" s="80"/>
      <c r="J130" s="80"/>
      <c r="K130" s="80"/>
      <c r="M130" s="31"/>
      <c r="N130" s="31"/>
      <c r="O130" s="31"/>
      <c r="P130" s="31"/>
      <c r="Q130" s="31"/>
      <c r="R130" s="31"/>
      <c r="S130" s="31"/>
      <c r="T130" s="31"/>
      <c r="U130" s="38"/>
      <c r="V130" s="38"/>
      <c r="W130" s="38"/>
      <c r="X130" s="38"/>
      <c r="Y130" s="33"/>
      <c r="Z130" s="33"/>
      <c r="AA130" s="33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</row>
    <row r="131" spans="1:44">
      <c r="A131" s="80"/>
      <c r="B131" s="80"/>
      <c r="C131" s="80"/>
      <c r="D131" s="80"/>
      <c r="E131" s="80"/>
      <c r="F131" s="80"/>
      <c r="G131" s="80"/>
      <c r="H131" s="80"/>
      <c r="I131" s="80"/>
      <c r="J131" s="80"/>
      <c r="K131" s="80"/>
      <c r="M131" s="31"/>
      <c r="N131" s="31"/>
      <c r="O131" s="31"/>
      <c r="P131" s="31"/>
      <c r="Q131" s="31"/>
      <c r="R131" s="31"/>
      <c r="S131" s="31"/>
      <c r="T131" s="31"/>
      <c r="U131" s="38"/>
      <c r="V131" s="38"/>
      <c r="W131" s="38"/>
      <c r="X131" s="38"/>
      <c r="Y131" s="33"/>
      <c r="Z131" s="33"/>
      <c r="AA131" s="33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</row>
    <row r="132" spans="1:44">
      <c r="A132" s="80"/>
      <c r="B132" s="80"/>
      <c r="C132" s="80"/>
      <c r="D132" s="80"/>
      <c r="E132" s="80"/>
      <c r="F132" s="80"/>
      <c r="G132" s="80"/>
      <c r="H132" s="80"/>
      <c r="I132" s="80"/>
      <c r="J132" s="80"/>
      <c r="K132" s="80"/>
      <c r="M132" s="31"/>
      <c r="N132" s="31"/>
      <c r="O132" s="31"/>
      <c r="P132" s="31"/>
      <c r="Q132" s="31"/>
      <c r="R132" s="31"/>
      <c r="S132" s="31"/>
      <c r="T132" s="31"/>
      <c r="U132" s="38"/>
      <c r="V132" s="38"/>
      <c r="W132" s="38"/>
      <c r="X132" s="38"/>
      <c r="Y132" s="33"/>
      <c r="Z132" s="33"/>
      <c r="AA132" s="33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</row>
    <row r="133" spans="1:44">
      <c r="A133" s="80"/>
      <c r="B133" s="80"/>
      <c r="C133" s="80"/>
      <c r="D133" s="80"/>
      <c r="E133" s="80"/>
      <c r="F133" s="80"/>
      <c r="G133" s="80"/>
      <c r="H133" s="80"/>
      <c r="I133" s="80"/>
      <c r="J133" s="80"/>
      <c r="K133" s="80"/>
      <c r="M133" s="31"/>
      <c r="N133" s="31"/>
      <c r="O133" s="31"/>
      <c r="P133" s="31"/>
      <c r="Q133" s="31"/>
      <c r="R133" s="31"/>
      <c r="S133" s="31"/>
      <c r="T133" s="31"/>
      <c r="U133" s="38"/>
      <c r="V133" s="38"/>
      <c r="W133" s="38"/>
      <c r="X133" s="38"/>
      <c r="Y133" s="33"/>
      <c r="Z133" s="33"/>
      <c r="AA133" s="33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</row>
    <row r="134" spans="1:44">
      <c r="M134" s="31"/>
      <c r="N134" s="31"/>
      <c r="O134" s="31"/>
      <c r="P134" s="31"/>
      <c r="Q134" s="31"/>
      <c r="R134" s="31"/>
      <c r="S134" s="31"/>
      <c r="T134" s="31"/>
      <c r="U134" s="38"/>
      <c r="V134" s="38"/>
      <c r="W134" s="38"/>
      <c r="X134" s="38"/>
      <c r="Y134" s="33"/>
      <c r="Z134" s="33"/>
      <c r="AA134" s="33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</row>
    <row r="135" spans="1:44">
      <c r="M135" s="31"/>
      <c r="N135" s="31"/>
      <c r="O135" s="31"/>
      <c r="P135" s="31"/>
      <c r="Q135" s="31"/>
      <c r="R135" s="31"/>
      <c r="S135" s="31"/>
      <c r="T135" s="31"/>
      <c r="U135" s="38"/>
      <c r="V135" s="38"/>
      <c r="W135" s="38"/>
      <c r="X135" s="38"/>
      <c r="Y135" s="33"/>
      <c r="Z135" s="33"/>
      <c r="AA135" s="33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</row>
    <row r="136" spans="1:44">
      <c r="M136" s="31"/>
      <c r="N136" s="31"/>
      <c r="O136" s="31"/>
      <c r="P136" s="31"/>
      <c r="Q136" s="31"/>
      <c r="R136" s="31"/>
      <c r="S136" s="31"/>
      <c r="T136" s="31"/>
      <c r="U136" s="38"/>
      <c r="V136" s="38"/>
      <c r="W136" s="38"/>
      <c r="X136" s="38"/>
      <c r="Y136" s="33"/>
      <c r="Z136" s="33"/>
      <c r="AA136" s="33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</row>
    <row r="137" spans="1:44">
      <c r="M137" s="31"/>
      <c r="N137" s="31"/>
      <c r="O137" s="31"/>
      <c r="P137" s="31"/>
      <c r="Q137" s="31"/>
      <c r="R137" s="31"/>
      <c r="S137" s="31"/>
      <c r="T137" s="31"/>
      <c r="U137" s="38"/>
      <c r="V137" s="38"/>
      <c r="W137" s="38"/>
      <c r="X137" s="38"/>
      <c r="Y137" s="33"/>
      <c r="Z137" s="33"/>
      <c r="AA137" s="33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</row>
    <row r="138" spans="1:44">
      <c r="M138" s="31"/>
      <c r="N138" s="31"/>
      <c r="O138" s="31"/>
      <c r="P138" s="31"/>
      <c r="Q138" s="31"/>
      <c r="R138" s="31"/>
      <c r="S138" s="31"/>
      <c r="T138" s="31"/>
      <c r="U138" s="38"/>
      <c r="V138" s="38"/>
      <c r="W138" s="38"/>
      <c r="X138" s="38"/>
      <c r="Y138" s="33"/>
      <c r="Z138" s="33"/>
      <c r="AA138" s="33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</row>
    <row r="139" spans="1:44">
      <c r="M139" s="31"/>
      <c r="N139" s="31"/>
      <c r="O139" s="31"/>
      <c r="P139" s="31"/>
      <c r="Q139" s="31"/>
      <c r="R139" s="31"/>
      <c r="S139" s="31"/>
      <c r="T139" s="31"/>
      <c r="U139" s="38"/>
      <c r="V139" s="38"/>
      <c r="W139" s="38"/>
      <c r="X139" s="38"/>
      <c r="Y139" s="33"/>
      <c r="Z139" s="33"/>
      <c r="AA139" s="33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</row>
    <row r="140" spans="1:44">
      <c r="M140" s="31"/>
      <c r="N140" s="31"/>
      <c r="O140" s="31"/>
      <c r="P140" s="31"/>
      <c r="Q140" s="31"/>
      <c r="R140" s="31"/>
      <c r="S140" s="31"/>
      <c r="T140" s="31"/>
      <c r="U140" s="38"/>
      <c r="V140" s="38"/>
      <c r="W140" s="38"/>
      <c r="X140" s="38"/>
      <c r="Y140" s="33"/>
      <c r="Z140" s="33"/>
      <c r="AA140" s="33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</row>
  </sheetData>
  <sheetProtection sheet="1" objects="1" scenarios="1"/>
  <mergeCells count="1">
    <mergeCell ref="A2:B2"/>
  </mergeCells>
  <dataValidations count="1">
    <dataValidation type="decimal" operator="greaterThanOrEqual" allowBlank="1" showInputMessage="1" showErrorMessage="1" sqref="B5:D11 B16:D22 B27:D33 B38:C44">
      <formula1>0</formula1>
    </dataValidation>
  </dataValidations>
  <pageMargins left="0.59055118110236227" right="0.59055118110236227" top="0.98425196850393704" bottom="0.98425196850393704" header="0.51181102362204722" footer="0.51181102362204722"/>
  <pageSetup paperSize="9" scale="92" orientation="portrait" horizontalDpi="4294967292" verticalDpi="180" r:id="rId1"/>
  <headerFooter alignWithMargins="0">
    <oddHeader>&amp;L&amp;"Arial,Bold"&amp;14Tools for Demographic Estimation&amp;R&amp;"Arial,Bold"&amp;14Adult siblings</oddHeader>
    <oddFooter>&amp;L&amp;"+,Regular"&amp;12&amp;F&amp;R&amp;"+,Regular"&amp;12&amp;D  &amp;T</oddFooter>
  </headerFooter>
  <rowBreaks count="2" manualBreakCount="2">
    <brk id="45" max="16383" man="1"/>
    <brk id="67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 tint="0.59999389629810485"/>
    <pageSetUpPr fitToPage="1"/>
  </sheetPr>
  <dimension ref="D3:D5"/>
  <sheetViews>
    <sheetView showGridLines="0" showRowColHeaders="0" zoomScaleNormal="100" workbookViewId="0">
      <selection activeCell="S3" sqref="S3"/>
    </sheetView>
  </sheetViews>
  <sheetFormatPr defaultColWidth="8.85546875" defaultRowHeight="12.75"/>
  <sheetData>
    <row r="3" spans="4:4" ht="23.25">
      <c r="D3" s="48"/>
    </row>
    <row r="4" spans="4:4">
      <c r="D4" s="47"/>
    </row>
    <row r="5" spans="4:4">
      <c r="D5" s="31"/>
    </row>
  </sheetData>
  <sheetProtection sheet="1" objects="1" scenarios="1" selectLockedCells="1" selectUnlockedCells="1"/>
  <pageMargins left="0.59055118110236227" right="0.59055118110236227" top="0.74803149606299213" bottom="0.74803149606299213" header="0.31496062992125984" footer="0.31496062992125984"/>
  <pageSetup paperSize="9" scale="59" orientation="portrait" verticalDpi="0" r:id="rId1"/>
  <headerFooter>
    <oddHeader>&amp;L&amp;"+,Bold"&amp;14Tools for Demographic Estimation&amp;R&amp;"+,Bold"&amp;14Adult siblings</oddHeader>
    <oddFooter>&amp;L&amp;F&amp;R&amp;D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Introduction</vt:lpstr>
      <vt:lpstr>Modèles</vt:lpstr>
      <vt:lpstr>Calculs</vt:lpstr>
      <vt:lpstr>Graphiques</vt:lpstr>
      <vt:lpstr>Model_LTs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itimaeus</dc:creator>
  <cp:lastModifiedBy>Anne Scott</cp:lastModifiedBy>
  <cp:lastPrinted>2011-11-12T18:39:16Z</cp:lastPrinted>
  <dcterms:created xsi:type="dcterms:W3CDTF">1999-03-28T20:35:33Z</dcterms:created>
  <dcterms:modified xsi:type="dcterms:W3CDTF">2015-05-17T19:37:29Z</dcterms:modified>
</cp:coreProperties>
</file>