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8520" windowHeight="8745"/>
  </bookViews>
  <sheets>
    <sheet name="Introduction" sheetId="3" r:id="rId1"/>
    <sheet name="Model data" sheetId="4" r:id="rId2"/>
    <sheet name="Calculations" sheetId="1" r:id="rId3"/>
    <sheet name="Charts" sheetId="2" r:id="rId4"/>
  </sheets>
  <externalReferences>
    <externalReference r:id="rId5"/>
  </externalReferences>
  <definedNames>
    <definedName name="Date_of_survey">'[1]Maternal orphanhood'!$R$1</definedName>
    <definedName name="MBAR" localSheetId="0">'[1]Maternal orphanhood'!$D$29</definedName>
    <definedName name="MBAR">#REF!</definedName>
    <definedName name="MBAR_m">'[1]Paternal orphanhood'!$C$17</definedName>
    <definedName name="mbar2">#REF!</definedName>
    <definedName name="Model_LTs">'Model data'!$B$2:$G$2</definedName>
    <definedName name="SDAT">#REF!</definedName>
    <definedName name="SMAM">#REF!</definedName>
  </definedNames>
  <calcPr calcId="125725" iterate="1" iterateCount="1"/>
</workbook>
</file>

<file path=xl/calcChain.xml><?xml version="1.0" encoding="utf-8"?>
<calcChain xmlns="http://schemas.openxmlformats.org/spreadsheetml/2006/main">
  <c r="G9" i="1"/>
  <c r="C5"/>
  <c r="E38"/>
  <c r="C30"/>
  <c r="C40"/>
  <c r="B21" i="4" l="1"/>
  <c r="B23"/>
  <c r="C23" s="1"/>
  <c r="B24"/>
  <c r="C24" s="1"/>
  <c r="B25"/>
  <c r="C25" s="1"/>
  <c r="B26"/>
  <c r="C26" s="1"/>
  <c r="H7" i="1" s="1"/>
  <c r="H18" s="1"/>
  <c r="H29" s="1"/>
  <c r="H40" s="1"/>
  <c r="H51" s="1"/>
  <c r="H62" s="1"/>
  <c r="B27" i="4"/>
  <c r="C27" s="1"/>
  <c r="H8" i="1" s="1"/>
  <c r="H19" s="1"/>
  <c r="H30" s="1"/>
  <c r="H41" s="1"/>
  <c r="H52" s="1"/>
  <c r="H63" s="1"/>
  <c r="B28" i="4"/>
  <c r="C28" s="1"/>
  <c r="H9" i="1" s="1"/>
  <c r="H20" s="1"/>
  <c r="H31" s="1"/>
  <c r="H42" s="1"/>
  <c r="H53" s="1"/>
  <c r="H64" s="1"/>
  <c r="B29" i="4"/>
  <c r="C29" s="1"/>
  <c r="B30"/>
  <c r="C30" s="1"/>
  <c r="B31"/>
  <c r="C31" s="1"/>
  <c r="B32"/>
  <c r="C32" s="1"/>
  <c r="J59" i="1"/>
  <c r="J48"/>
  <c r="J37"/>
  <c r="J26"/>
  <c r="J15"/>
  <c r="J4"/>
  <c r="A2"/>
  <c r="K1"/>
  <c r="K2" s="1"/>
  <c r="H6" l="1"/>
  <c r="H17" s="1"/>
  <c r="H28" s="1"/>
  <c r="H39" s="1"/>
  <c r="H50" s="1"/>
  <c r="H61" s="1"/>
  <c r="H10"/>
  <c r="H21" s="1"/>
  <c r="H32" s="1"/>
  <c r="H43" s="1"/>
  <c r="H54" s="1"/>
  <c r="H65" s="1"/>
  <c r="H11"/>
  <c r="H22" s="1"/>
  <c r="H33" s="1"/>
  <c r="H44" s="1"/>
  <c r="H55" s="1"/>
  <c r="H66" s="1"/>
  <c r="D66" l="1"/>
  <c r="B66"/>
  <c r="D65"/>
  <c r="B65"/>
  <c r="D64"/>
  <c r="B64"/>
  <c r="D63"/>
  <c r="B63"/>
  <c r="D62"/>
  <c r="B62"/>
  <c r="D61"/>
  <c r="B61"/>
  <c r="D60"/>
  <c r="B60"/>
  <c r="B67" s="1"/>
  <c r="B50"/>
  <c r="D50"/>
  <c r="B51"/>
  <c r="D51"/>
  <c r="B52"/>
  <c r="D52"/>
  <c r="B53"/>
  <c r="D53"/>
  <c r="B54"/>
  <c r="D54"/>
  <c r="B55"/>
  <c r="D55"/>
  <c r="D49"/>
  <c r="B49"/>
  <c r="E65"/>
  <c r="K65" s="1"/>
  <c r="E63"/>
  <c r="K63" s="1"/>
  <c r="E40"/>
  <c r="E41"/>
  <c r="K41" s="1"/>
  <c r="E42"/>
  <c r="E43"/>
  <c r="K43" s="1"/>
  <c r="E44"/>
  <c r="D45"/>
  <c r="B45"/>
  <c r="C44"/>
  <c r="C43"/>
  <c r="C42"/>
  <c r="C41"/>
  <c r="E39"/>
  <c r="C39"/>
  <c r="C38"/>
  <c r="D34"/>
  <c r="B34"/>
  <c r="E33"/>
  <c r="C33"/>
  <c r="E32"/>
  <c r="K32" s="1"/>
  <c r="C32"/>
  <c r="E31"/>
  <c r="C31"/>
  <c r="E30"/>
  <c r="K30" s="1"/>
  <c r="E29"/>
  <c r="C29"/>
  <c r="E28"/>
  <c r="C28"/>
  <c r="E27"/>
  <c r="C27"/>
  <c r="D23"/>
  <c r="D12"/>
  <c r="B12"/>
  <c r="B23"/>
  <c r="C11"/>
  <c r="C10"/>
  <c r="C54" s="1"/>
  <c r="C9"/>
  <c r="C53" s="1"/>
  <c r="C8"/>
  <c r="C7"/>
  <c r="C6"/>
  <c r="C50" s="1"/>
  <c r="C49"/>
  <c r="C16"/>
  <c r="C60" s="1"/>
  <c r="C17"/>
  <c r="C18"/>
  <c r="C19"/>
  <c r="C20"/>
  <c r="C64" s="1"/>
  <c r="C21"/>
  <c r="C65" s="1"/>
  <c r="C22"/>
  <c r="E22"/>
  <c r="K22" s="1"/>
  <c r="E21"/>
  <c r="K21" s="1"/>
  <c r="E20"/>
  <c r="K20" s="1"/>
  <c r="E19"/>
  <c r="K19" s="1"/>
  <c r="E18"/>
  <c r="K18" s="1"/>
  <c r="E17"/>
  <c r="E16"/>
  <c r="E6"/>
  <c r="K6" s="1"/>
  <c r="E7"/>
  <c r="K7" s="1"/>
  <c r="E8"/>
  <c r="K8" s="1"/>
  <c r="E9"/>
  <c r="K9" s="1"/>
  <c r="E10"/>
  <c r="K10" s="1"/>
  <c r="E11"/>
  <c r="K11" s="1"/>
  <c r="E5"/>
  <c r="E53" l="1"/>
  <c r="K53" s="1"/>
  <c r="E54"/>
  <c r="K54" s="1"/>
  <c r="E50"/>
  <c r="K50" s="1"/>
  <c r="E64"/>
  <c r="K64" s="1"/>
  <c r="C63"/>
  <c r="C66"/>
  <c r="C62"/>
  <c r="G17"/>
  <c r="K17"/>
  <c r="G28"/>
  <c r="I28" s="1"/>
  <c r="J28" s="1"/>
  <c r="K28"/>
  <c r="G29"/>
  <c r="I29" s="1"/>
  <c r="J29" s="1"/>
  <c r="K29"/>
  <c r="G31"/>
  <c r="I31" s="1"/>
  <c r="J31" s="1"/>
  <c r="K31"/>
  <c r="G33"/>
  <c r="I33" s="1"/>
  <c r="J33" s="1"/>
  <c r="K33"/>
  <c r="G39"/>
  <c r="I39" s="1"/>
  <c r="J39" s="1"/>
  <c r="K39"/>
  <c r="G44"/>
  <c r="I44" s="1"/>
  <c r="J44" s="1"/>
  <c r="K44"/>
  <c r="G42"/>
  <c r="I42" s="1"/>
  <c r="J42" s="1"/>
  <c r="K42"/>
  <c r="G40"/>
  <c r="I40" s="1"/>
  <c r="J40" s="1"/>
  <c r="K40"/>
  <c r="G41"/>
  <c r="I41" s="1"/>
  <c r="J41" s="1"/>
  <c r="C51"/>
  <c r="C52"/>
  <c r="C55"/>
  <c r="C61"/>
  <c r="G32"/>
  <c r="I32" s="1"/>
  <c r="J32" s="1"/>
  <c r="E55"/>
  <c r="K55" s="1"/>
  <c r="E52"/>
  <c r="K52" s="1"/>
  <c r="E51"/>
  <c r="K51" s="1"/>
  <c r="D67"/>
  <c r="G30"/>
  <c r="I30" s="1"/>
  <c r="J30" s="1"/>
  <c r="G51"/>
  <c r="I51" s="1"/>
  <c r="J51" s="1"/>
  <c r="G64"/>
  <c r="I64" s="1"/>
  <c r="J64" s="1"/>
  <c r="C34"/>
  <c r="C45"/>
  <c r="G43"/>
  <c r="I43" s="1"/>
  <c r="J43" s="1"/>
  <c r="E61"/>
  <c r="K61" s="1"/>
  <c r="B56"/>
  <c r="E60"/>
  <c r="E62"/>
  <c r="K62" s="1"/>
  <c r="E66"/>
  <c r="K66" s="1"/>
  <c r="G65"/>
  <c r="I65" s="1"/>
  <c r="J65" s="1"/>
  <c r="G63"/>
  <c r="I63" s="1"/>
  <c r="J63" s="1"/>
  <c r="D56"/>
  <c r="E49"/>
  <c r="I17"/>
  <c r="J17" s="1"/>
  <c r="I9"/>
  <c r="J9" s="1"/>
  <c r="G10"/>
  <c r="I10" s="1"/>
  <c r="J10" s="1"/>
  <c r="G11"/>
  <c r="I11" s="1"/>
  <c r="J11" s="1"/>
  <c r="C12"/>
  <c r="G20"/>
  <c r="I20" s="1"/>
  <c r="J20" s="1"/>
  <c r="G22"/>
  <c r="I22" s="1"/>
  <c r="J22" s="1"/>
  <c r="C23"/>
  <c r="G54" l="1"/>
  <c r="I54" s="1"/>
  <c r="J54" s="1"/>
  <c r="G53"/>
  <c r="I53" s="1"/>
  <c r="J53" s="1"/>
  <c r="G52"/>
  <c r="I52" s="1"/>
  <c r="J52" s="1"/>
  <c r="G50"/>
  <c r="I50" s="1"/>
  <c r="J50" s="1"/>
  <c r="C56"/>
  <c r="C67"/>
  <c r="G55"/>
  <c r="I55" s="1"/>
  <c r="J55" s="1"/>
  <c r="G61"/>
  <c r="I61" s="1"/>
  <c r="J61" s="1"/>
  <c r="G62"/>
  <c r="I62" s="1"/>
  <c r="J62" s="1"/>
  <c r="G66"/>
  <c r="I66" s="1"/>
  <c r="J66" s="1"/>
  <c r="G21"/>
  <c r="I21" s="1"/>
  <c r="J21" s="1"/>
  <c r="G19"/>
  <c r="I19" s="1"/>
  <c r="J19" s="1"/>
  <c r="G18"/>
  <c r="I18" s="1"/>
  <c r="J18" s="1"/>
  <c r="G6"/>
  <c r="I6" s="1"/>
  <c r="J6" s="1"/>
  <c r="G8"/>
  <c r="I8" s="1"/>
  <c r="J8" s="1"/>
  <c r="G7"/>
  <c r="I7" s="1"/>
  <c r="J7" s="1"/>
</calcChain>
</file>

<file path=xl/comments1.xml><?xml version="1.0" encoding="utf-8"?>
<comments xmlns="http://schemas.openxmlformats.org/spreadsheetml/2006/main">
  <authors>
    <author>Ian Timaeus</author>
  </authors>
  <commentList>
    <comment ref="G2" authorId="0">
      <text>
        <r>
          <rPr>
            <sz val="9"/>
            <color indexed="81"/>
            <rFont val="Tahoma"/>
            <family val="2"/>
          </rPr>
          <t>To use a different standard life table, select 'Other' on Introduction!D10 and enter its logits in these cells.</t>
        </r>
      </text>
    </comment>
  </commentList>
</comments>
</file>

<file path=xl/sharedStrings.xml><?xml version="1.0" encoding="utf-8"?>
<sst xmlns="http://schemas.openxmlformats.org/spreadsheetml/2006/main" count="217" uniqueCount="83">
  <si>
    <t>Date</t>
  </si>
  <si>
    <t>Alive at 15</t>
  </si>
  <si>
    <t>Still alive</t>
  </si>
  <si>
    <t>Died ≥ 15</t>
  </si>
  <si>
    <t>α</t>
  </si>
  <si>
    <r>
      <rPr>
        <b/>
        <vertAlign val="subscript"/>
        <sz val="11"/>
        <rFont val="Arial Narrow"/>
        <family val="2"/>
      </rPr>
      <t>5</t>
    </r>
    <r>
      <rPr>
        <b/>
        <i/>
        <sz val="11"/>
        <rFont val="Arial Narrow"/>
        <family val="2"/>
      </rPr>
      <t>S</t>
    </r>
    <r>
      <rPr>
        <b/>
        <i/>
        <vertAlign val="subscript"/>
        <sz val="11"/>
        <rFont val="Arial Narrow"/>
        <family val="2"/>
      </rPr>
      <t>n</t>
    </r>
    <r>
      <rPr>
        <b/>
        <vertAlign val="subscript"/>
        <sz val="11"/>
        <rFont val="Arial Narrow"/>
        <family val="2"/>
      </rPr>
      <t>-5</t>
    </r>
  </si>
  <si>
    <t>Survivorship</t>
  </si>
  <si>
    <t>Time location</t>
  </si>
  <si>
    <t xml:space="preserve">Modified </t>
  </si>
  <si>
    <t>Total</t>
  </si>
  <si>
    <r>
      <rPr>
        <sz val="10"/>
        <rFont val="Calibri"/>
        <family val="2"/>
      </rPr>
      <t>α</t>
    </r>
    <r>
      <rPr>
        <sz val="10"/>
        <rFont val="Arial"/>
        <family val="2"/>
      </rPr>
      <t xml:space="preserve"> =</t>
    </r>
  </si>
  <si>
    <r>
      <rPr>
        <sz val="10"/>
        <rFont val="Calibri"/>
        <family val="2"/>
      </rPr>
      <t>β</t>
    </r>
    <r>
      <rPr>
        <sz val="10"/>
        <rFont val="Arial"/>
        <family val="2"/>
      </rPr>
      <t xml:space="preserve"> =</t>
    </r>
  </si>
  <si>
    <t>Proportion</t>
  </si>
  <si>
    <t>Level</t>
  </si>
  <si>
    <t>Estimation of adult mortality from siblings' survival</t>
  </si>
  <si>
    <r>
      <rPr>
        <b/>
        <i/>
        <sz val="11"/>
        <rFont val="Arial Narrow"/>
        <family val="2"/>
      </rPr>
      <t>a</t>
    </r>
    <r>
      <rPr>
        <b/>
        <sz val="11"/>
        <rFont val="Arial Narrow"/>
        <family val="2"/>
      </rPr>
      <t>(</t>
    </r>
    <r>
      <rPr>
        <b/>
        <i/>
        <sz val="11"/>
        <rFont val="Arial Narrow"/>
        <family val="2"/>
      </rPr>
      <t>n</t>
    </r>
    <r>
      <rPr>
        <b/>
        <sz val="11"/>
        <rFont val="Arial Narrow"/>
        <family val="2"/>
      </rPr>
      <t>)</t>
    </r>
  </si>
  <si>
    <r>
      <rPr>
        <b/>
        <i/>
        <sz val="11"/>
        <rFont val="Arial Narrow"/>
        <family val="2"/>
      </rPr>
      <t>b</t>
    </r>
    <r>
      <rPr>
        <b/>
        <sz val="11"/>
        <rFont val="Arial Narrow"/>
        <family val="2"/>
      </rPr>
      <t>(</t>
    </r>
    <r>
      <rPr>
        <b/>
        <i/>
        <sz val="11"/>
        <rFont val="Arial Narrow"/>
        <family val="2"/>
      </rPr>
      <t>n</t>
    </r>
    <r>
      <rPr>
        <b/>
        <sz val="11"/>
        <rFont val="Arial Narrow"/>
        <family val="2"/>
      </rPr>
      <t>)</t>
    </r>
  </si>
  <si>
    <t>Date of inquiry =</t>
  </si>
  <si>
    <t>Bangladesh</t>
  </si>
  <si>
    <t>Prob. dying</t>
  </si>
  <si>
    <t>All brothers</t>
  </si>
  <si>
    <t>All sisters</t>
  </si>
  <si>
    <r>
      <rPr>
        <b/>
        <i/>
        <sz val="12"/>
        <rFont val="Times New Roman"/>
        <family val="1"/>
      </rPr>
      <t>l</t>
    </r>
    <r>
      <rPr>
        <b/>
        <i/>
        <vertAlign val="subscript"/>
        <sz val="11"/>
        <rFont val="Arial Narrow"/>
        <family val="2"/>
      </rPr>
      <t>s</t>
    </r>
    <r>
      <rPr>
        <b/>
        <sz val="11"/>
        <rFont val="Arial Narrow"/>
        <family val="2"/>
      </rPr>
      <t>(</t>
    </r>
    <r>
      <rPr>
        <b/>
        <i/>
        <sz val="11"/>
        <rFont val="Arial Narrow"/>
        <family val="2"/>
      </rPr>
      <t>n</t>
    </r>
    <r>
      <rPr>
        <b/>
        <sz val="11"/>
        <rFont val="Arial Narrow"/>
        <family val="2"/>
      </rPr>
      <t>)</t>
    </r>
  </si>
  <si>
    <t>Standard</t>
  </si>
  <si>
    <r>
      <t>(</t>
    </r>
    <r>
      <rPr>
        <b/>
        <i/>
        <sz val="11"/>
        <rFont val="Arial Narrow"/>
        <family val="2"/>
      </rPr>
      <t>n</t>
    </r>
    <r>
      <rPr>
        <b/>
        <sz val="11"/>
        <rFont val="Arial Narrow"/>
        <family val="2"/>
      </rPr>
      <t>)</t>
    </r>
  </si>
  <si>
    <t>Age</t>
  </si>
  <si>
    <r>
      <rPr>
        <b/>
        <i/>
        <vertAlign val="subscript"/>
        <sz val="11"/>
        <rFont val="Arial Narrow"/>
        <family val="2"/>
      </rPr>
      <t>n-15</t>
    </r>
    <r>
      <rPr>
        <b/>
        <i/>
        <sz val="11"/>
        <rFont val="Arial Narrow"/>
        <family val="2"/>
      </rPr>
      <t>p</t>
    </r>
    <r>
      <rPr>
        <b/>
        <vertAlign val="subscript"/>
        <sz val="11"/>
        <rFont val="Arial Narrow"/>
        <family val="2"/>
      </rPr>
      <t>15</t>
    </r>
  </si>
  <si>
    <t>Version 1.0 Date: 8/11/2011</t>
  </si>
  <si>
    <t xml:space="preserve">This method is described at: </t>
  </si>
  <si>
    <t>Data entry:</t>
  </si>
  <si>
    <t>Input parameters</t>
  </si>
  <si>
    <t>Name of country/population:</t>
  </si>
  <si>
    <t>Select standard life table:</t>
  </si>
  <si>
    <t>UN General</t>
  </si>
  <si>
    <t>Select summary index:</t>
  </si>
  <si>
    <t>Enter date of interview:</t>
  </si>
  <si>
    <t>Estimation of adult  mortality from data on adult siblings - Instructions</t>
  </si>
  <si>
    <t>25q15</t>
  </si>
  <si>
    <t>This spreadsheet estimates adult women's and men's mortality from data on the proportions still alive among those of adult respondents' brothers and sisters who survived to age 15. It is set up to analyze reports of each of male respondents, female respondents, and respondents of both sexes on the survival of both their brothers and their sisters.</t>
  </si>
  <si>
    <t>Princeton East</t>
  </si>
  <si>
    <t>Princeton North</t>
  </si>
  <si>
    <t>Princeton South</t>
  </si>
  <si>
    <t>Princeton West</t>
  </si>
  <si>
    <t>1)</t>
  </si>
  <si>
    <t>2)</t>
  </si>
  <si>
    <t>3)</t>
  </si>
  <si>
    <t>4)</t>
  </si>
  <si>
    <t>5)</t>
  </si>
  <si>
    <t>6)</t>
  </si>
  <si>
    <t>7)</t>
  </si>
  <si>
    <t>8)</t>
  </si>
  <si>
    <t>9)</t>
  </si>
  <si>
    <t>Select the summary index of adult mortality that you wish to tabulate and plot using the drop down box to the right of this cell.</t>
  </si>
  <si>
    <t>Enter the name of the country or population to the right of this cell.</t>
  </si>
  <si>
    <t>Select the name of family of model life tables against which you want to assess the level and trend in mortality in this population using the drop down box to the right of this cell.</t>
  </si>
  <si>
    <t>OR</t>
  </si>
  <si>
    <r>
      <t xml:space="preserve">Model life table logits </t>
    </r>
    <r>
      <rPr>
        <b/>
        <i/>
        <sz val="12"/>
        <rFont val="Arial"/>
        <family val="2"/>
      </rPr>
      <t>e</t>
    </r>
    <r>
      <rPr>
        <b/>
        <sz val="12"/>
        <rFont val="Arial"/>
        <family val="2"/>
      </rPr>
      <t>(0)=60, both sexes</t>
    </r>
  </si>
  <si>
    <t>Standard life table</t>
  </si>
  <si>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</si>
  <si>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r>
      <rPr>
        <b/>
        <i/>
        <sz val="11"/>
        <rFont val="Arial Narrow"/>
        <family val="2"/>
      </rPr>
      <t>Y</t>
    </r>
    <r>
      <rPr>
        <b/>
        <sz val="11"/>
        <rFont val="Arial Narrow"/>
        <family val="2"/>
      </rPr>
      <t>(</t>
    </r>
    <r>
      <rPr>
        <b/>
        <i/>
        <sz val="11"/>
        <rFont val="Arial Narrow"/>
        <family val="2"/>
      </rPr>
      <t>x</t>
    </r>
    <r>
      <rPr>
        <b/>
        <sz val="11"/>
        <rFont val="Arial Narrow"/>
        <family val="2"/>
      </rPr>
      <t>)</t>
    </r>
  </si>
  <si>
    <r>
      <t xml:space="preserve">Regression  coefficients (Timaeus </t>
    </r>
    <r>
      <rPr>
        <b/>
        <i/>
        <sz val="11"/>
        <rFont val="Arial"/>
        <family val="2"/>
      </rPr>
      <t>et al</t>
    </r>
    <r>
      <rPr>
        <b/>
        <sz val="11"/>
        <rFont val="Arial"/>
        <family val="2"/>
      </rPr>
      <t>., 2001)</t>
    </r>
  </si>
  <si>
    <t>Adult siblings</t>
  </si>
  <si>
    <t>Brothers reported by women</t>
  </si>
  <si>
    <t>Sisters reported by women</t>
  </si>
  <si>
    <t>Brothers reported by men</t>
  </si>
  <si>
    <t>Sisters reported by men</t>
  </si>
  <si>
    <t>Other</t>
  </si>
  <si>
    <t>Enter the mean date of interview or mid-point of the period over which fieldwork for the inquiry was conducted in the cell to the right.</t>
  </si>
  <si>
    <t>group</t>
  </si>
  <si>
    <t>15-19</t>
  </si>
  <si>
    <t>20-24</t>
  </si>
  <si>
    <t>25-29</t>
  </si>
  <si>
    <t>30-34</t>
  </si>
  <si>
    <t>35-39</t>
  </si>
  <si>
    <t>40-44</t>
  </si>
  <si>
    <t>45-49</t>
  </si>
  <si>
    <r>
      <t xml:space="preserve">Enter the number of brothers living to age 15 reported by female respondents in cells </t>
    </r>
    <r>
      <rPr>
        <b/>
        <sz val="12"/>
        <rFont val="Arial"/>
        <family val="2"/>
      </rPr>
      <t>B5:B11</t>
    </r>
    <r>
      <rPr>
        <sz val="12"/>
        <rFont val="Arial"/>
        <family val="2"/>
      </rPr>
      <t xml:space="preserve"> and the number of sisters living to age 15 reported by female respondents in cells </t>
    </r>
    <r>
      <rPr>
        <b/>
        <sz val="12"/>
        <rFont val="Arial"/>
        <family val="2"/>
      </rPr>
      <t>B16:B22</t>
    </r>
    <r>
      <rPr>
        <sz val="12"/>
        <rFont val="Arial"/>
        <family val="2"/>
      </rPr>
      <t xml:space="preserve"> of the </t>
    </r>
    <r>
      <rPr>
        <b/>
        <i/>
        <sz val="12"/>
        <rFont val="Arial"/>
        <family val="2"/>
      </rPr>
      <t xml:space="preserve">Calculations </t>
    </r>
    <r>
      <rPr>
        <sz val="12"/>
        <rFont val="Arial"/>
        <family val="2"/>
      </rPr>
      <t>sheet.</t>
    </r>
  </si>
  <si>
    <r>
      <t xml:space="preserve">Enter the number of brothers that are still alive reported by female respondents in cells </t>
    </r>
    <r>
      <rPr>
        <b/>
        <sz val="12"/>
        <rFont val="Arial"/>
        <family val="2"/>
      </rPr>
      <t>C5:C11</t>
    </r>
    <r>
      <rPr>
        <sz val="12"/>
        <rFont val="Arial"/>
        <family val="2"/>
      </rPr>
      <t xml:space="preserve"> and  the number of sister that are still alive reported by female respondents in cells </t>
    </r>
    <r>
      <rPr>
        <b/>
        <sz val="12"/>
        <rFont val="Arial"/>
        <family val="2"/>
      </rPr>
      <t>C16:C22</t>
    </r>
    <r>
      <rPr>
        <sz val="12"/>
        <rFont val="Arial"/>
        <family val="2"/>
      </rPr>
      <t xml:space="preserve">  of the </t>
    </r>
    <r>
      <rPr>
        <b/>
        <i/>
        <sz val="12"/>
        <rFont val="Arial"/>
        <family val="2"/>
      </rPr>
      <t>Calculations</t>
    </r>
    <r>
      <rPr>
        <sz val="12"/>
        <rFont val="Arial"/>
        <family val="2"/>
      </rPr>
      <t xml:space="preserve"> sheet..</t>
    </r>
  </si>
  <si>
    <r>
      <t xml:space="preserve">Enter the number of brothers living to age 15 reported by male respondents in cells </t>
    </r>
    <r>
      <rPr>
        <b/>
        <sz val="12"/>
        <rFont val="Arial"/>
        <family val="2"/>
      </rPr>
      <t>B27:B33</t>
    </r>
    <r>
      <rPr>
        <sz val="12"/>
        <rFont val="Arial"/>
        <family val="2"/>
      </rPr>
      <t xml:space="preserve"> and the number of sisters living to age 15 reported by male respondents in cells </t>
    </r>
    <r>
      <rPr>
        <b/>
        <sz val="12"/>
        <rFont val="Arial"/>
        <family val="2"/>
      </rPr>
      <t>B38:B44</t>
    </r>
    <r>
      <rPr>
        <sz val="12"/>
        <rFont val="Arial"/>
        <family val="2"/>
      </rPr>
      <t xml:space="preserve"> of the </t>
    </r>
    <r>
      <rPr>
        <b/>
        <i/>
        <sz val="12"/>
        <rFont val="Arial"/>
        <family val="2"/>
      </rPr>
      <t>Calculations</t>
    </r>
    <r>
      <rPr>
        <sz val="12"/>
        <rFont val="Arial"/>
        <family val="2"/>
      </rPr>
      <t xml:space="preserve"> sheet.</t>
    </r>
  </si>
  <si>
    <r>
      <t xml:space="preserve">Enter the number of brothers that are still alive reported by male respondents in cells </t>
    </r>
    <r>
      <rPr>
        <b/>
        <sz val="12"/>
        <rFont val="Arial"/>
        <family val="2"/>
      </rPr>
      <t>C27:C33</t>
    </r>
    <r>
      <rPr>
        <sz val="12"/>
        <rFont val="Arial"/>
        <family val="2"/>
      </rPr>
      <t xml:space="preserve"> and  the number of sisters that are still alive reported by male respondents in cells </t>
    </r>
    <r>
      <rPr>
        <b/>
        <sz val="12"/>
        <rFont val="Arial"/>
        <family val="2"/>
      </rPr>
      <t>C38:C44</t>
    </r>
    <r>
      <rPr>
        <sz val="12"/>
        <rFont val="Arial"/>
        <family val="2"/>
      </rPr>
      <t xml:space="preserve"> of the </t>
    </r>
    <r>
      <rPr>
        <b/>
        <i/>
        <sz val="12"/>
        <rFont val="Arial"/>
        <family val="2"/>
      </rPr>
      <t>Calculations</t>
    </r>
    <r>
      <rPr>
        <sz val="12"/>
        <rFont val="Arial"/>
        <family val="2"/>
      </rPr>
      <t xml:space="preserve"> sheet.</t>
    </r>
  </si>
  <si>
    <r>
      <t xml:space="preserve">If you have data on the </t>
    </r>
    <r>
      <rPr>
        <i/>
        <sz val="12"/>
        <rFont val="Arial"/>
        <family val="2"/>
      </rPr>
      <t>proportions</t>
    </r>
    <r>
      <rPr>
        <sz val="12"/>
        <rFont val="Arial"/>
        <family val="2"/>
      </rPr>
      <t xml:space="preserve"> of brothers and sisters who lived to age 15 that are still alive, enter these into the corresponding blocks in column </t>
    </r>
    <r>
      <rPr>
        <b/>
        <sz val="12"/>
        <rFont val="Arial"/>
        <family val="2"/>
      </rPr>
      <t>D</t>
    </r>
    <r>
      <rPr>
        <sz val="12"/>
        <rFont val="Arial"/>
        <family val="2"/>
      </rPr>
      <t xml:space="preserve"> of the </t>
    </r>
    <r>
      <rPr>
        <b/>
        <i/>
        <sz val="12"/>
        <rFont val="Arial"/>
        <family val="2"/>
      </rPr>
      <t xml:space="preserve">Calculations </t>
    </r>
    <r>
      <rPr>
        <sz val="12"/>
        <rFont val="Arial"/>
        <family val="2"/>
      </rPr>
      <t>sheet.</t>
    </r>
  </si>
  <si>
    <r>
      <t xml:space="preserve">If you only have data on the survival of brothers and sisters of respondents of both sexes combined, enter these directly in the blocks in rows </t>
    </r>
    <r>
      <rPr>
        <b/>
        <sz val="12"/>
        <rFont val="Arial"/>
        <family val="2"/>
      </rPr>
      <t>49:55</t>
    </r>
    <r>
      <rPr>
        <sz val="12"/>
        <rFont val="Arial"/>
        <family val="2"/>
      </rPr>
      <t xml:space="preserve"> and </t>
    </r>
    <r>
      <rPr>
        <b/>
        <sz val="12"/>
        <rFont val="Arial"/>
        <family val="2"/>
      </rPr>
      <t>60:66</t>
    </r>
    <r>
      <rPr>
        <sz val="12"/>
        <rFont val="Arial"/>
        <family val="2"/>
      </rPr>
      <t xml:space="preserve"> of the </t>
    </r>
    <r>
      <rPr>
        <b/>
        <i/>
        <sz val="12"/>
        <rFont val="Arial"/>
        <family val="2"/>
      </rPr>
      <t xml:space="preserve">Calculations </t>
    </r>
    <r>
      <rPr>
        <sz val="12"/>
        <rFont val="Arial"/>
        <family val="2"/>
      </rPr>
      <t>sheet.</t>
    </r>
  </si>
  <si>
    <t>http://demographicestimation.iussp.org/content/indirect-estimation-adult-mortality-data-siblings</t>
  </si>
</sst>
</file>

<file path=xl/styles.xml><?xml version="1.0" encoding="utf-8"?>
<styleSheet xmlns="http://schemas.openxmlformats.org/spreadsheetml/2006/main">
  <numFmts count="10">
    <numFmt numFmtId="43" formatCode="_ * #,##0.00_ ;_ * \-#,##0.00_ ;_ * &quot;-&quot;??_ ;_ @_ "/>
    <numFmt numFmtId="164" formatCode="_-* #,##0.00_-;\-* #,##0.00_-;_-* &quot;-&quot;??_-;_-@_-"/>
    <numFmt numFmtId="165" formatCode="0.0000"/>
    <numFmt numFmtId="166" formatCode="General_)"/>
    <numFmt numFmtId="167" formatCode="0_)"/>
    <numFmt numFmtId="168" formatCode="0.000_)"/>
    <numFmt numFmtId="169" formatCode="0.0_)"/>
    <numFmt numFmtId="170" formatCode="0.0"/>
    <numFmt numFmtId="171" formatCode="0.0000_)"/>
    <numFmt numFmtId="172" formatCode="0.00000"/>
  </numFmts>
  <fonts count="31">
    <font>
      <sz val="10"/>
      <name val="Arial"/>
    </font>
    <font>
      <sz val="10"/>
      <name val="Arial"/>
      <family val="2"/>
    </font>
    <font>
      <b/>
      <sz val="12"/>
      <name val="Arial"/>
      <family val="2"/>
    </font>
    <font>
      <sz val="12"/>
      <name val="Arial"/>
      <family val="2"/>
    </font>
    <font>
      <b/>
      <sz val="11"/>
      <name val="Arial Narrow"/>
      <family val="2"/>
    </font>
    <font>
      <sz val="10"/>
      <name val="Calibri"/>
      <family val="2"/>
    </font>
    <font>
      <b/>
      <sz val="11"/>
      <name val="Arial"/>
      <family val="2"/>
    </font>
    <font>
      <b/>
      <sz val="11"/>
      <name val="Calibri"/>
      <family val="2"/>
    </font>
    <font>
      <b/>
      <i/>
      <sz val="11"/>
      <name val="Arial Narrow"/>
      <family val="2"/>
    </font>
    <font>
      <b/>
      <vertAlign val="subscript"/>
      <sz val="11"/>
      <name val="Arial Narrow"/>
      <family val="2"/>
    </font>
    <font>
      <b/>
      <i/>
      <vertAlign val="subscript"/>
      <sz val="11"/>
      <name val="Arial Narrow"/>
      <family val="2"/>
    </font>
    <font>
      <b/>
      <i/>
      <sz val="11"/>
      <name val="Arial"/>
      <family val="2"/>
    </font>
    <font>
      <b/>
      <sz val="10"/>
      <name val="Arial"/>
      <family val="2"/>
    </font>
    <font>
      <b/>
      <sz val="18"/>
      <color rgb="FF000000"/>
      <name val="Arial"/>
      <family val="2"/>
    </font>
    <font>
      <b/>
      <i/>
      <sz val="12"/>
      <name val="Times New Roman"/>
      <family val="1"/>
    </font>
    <font>
      <sz val="12"/>
      <name val="Courier"/>
      <family val="3"/>
    </font>
    <font>
      <sz val="12"/>
      <color theme="0"/>
      <name val="Arial"/>
      <family val="2"/>
    </font>
    <font>
      <u/>
      <sz val="10"/>
      <color theme="10"/>
      <name val="Arial"/>
      <family val="2"/>
    </font>
    <font>
      <u/>
      <sz val="12"/>
      <color theme="10"/>
      <name val="Arial"/>
      <family val="2"/>
    </font>
    <font>
      <i/>
      <sz val="12"/>
      <name val="Arial"/>
      <family val="2"/>
    </font>
    <font>
      <sz val="12"/>
      <color rgb="FFFF0000"/>
      <name val="Arial"/>
      <family val="2"/>
    </font>
    <font>
      <b/>
      <sz val="12"/>
      <name val="Arial Narrow"/>
      <family val="2"/>
    </font>
    <font>
      <sz val="11"/>
      <color indexed="8"/>
      <name val="Calibri"/>
      <family val="2"/>
    </font>
    <font>
      <sz val="8"/>
      <name val="SAS Monospace"/>
    </font>
    <font>
      <sz val="10"/>
      <name val="Courier"/>
      <family val="3"/>
    </font>
    <font>
      <b/>
      <i/>
      <sz val="12"/>
      <name val="Arial"/>
      <family val="2"/>
    </font>
    <font>
      <sz val="9"/>
      <color indexed="81"/>
      <name val="Tahoma"/>
      <family val="2"/>
    </font>
    <font>
      <sz val="10"/>
      <color theme="9" tint="-0.499984740745262"/>
      <name val="Arial"/>
      <family val="2"/>
    </font>
    <font>
      <sz val="10"/>
      <color rgb="FF006600"/>
      <name val="Arial"/>
      <family val="2"/>
    </font>
    <font>
      <sz val="12"/>
      <color rgb="FF006600"/>
      <name val="Arial"/>
      <family val="2"/>
    </font>
    <font>
      <i/>
      <sz val="12"/>
      <color rgb="FF006600"/>
      <name val="Arial"/>
      <family val="2"/>
    </font>
  </fonts>
  <fills count="6">
    <fill>
      <patternFill patternType="none"/>
    </fill>
    <fill>
      <patternFill patternType="gray125"/>
    </fill>
    <fill>
      <patternFill patternType="solid">
        <fgColor rgb="FFC6EFCE"/>
        <bgColor indexed="64"/>
      </patternFill>
    </fill>
    <fill>
      <patternFill patternType="solid">
        <fgColor theme="0"/>
        <bgColor indexed="64"/>
      </patternFill>
    </fill>
    <fill>
      <patternFill patternType="solid">
        <fgColor rgb="FFFFEB9B"/>
        <bgColor indexed="64"/>
      </patternFill>
    </fill>
    <fill>
      <patternFill patternType="solid">
        <fgColor rgb="FFFFEB9C"/>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164" fontId="1" fillId="0" borderId="0" applyFont="0" applyFill="0" applyBorder="0" applyAlignment="0" applyProtection="0"/>
    <xf numFmtId="0" fontId="1" fillId="0" borderId="0"/>
    <xf numFmtId="166" fontId="15" fillId="0" borderId="0"/>
    <xf numFmtId="0" fontId="17" fillId="0" borderId="0" applyNumberFormat="0" applyFill="0" applyBorder="0" applyAlignment="0" applyProtection="0">
      <alignment vertical="top"/>
      <protection locked="0"/>
    </xf>
    <xf numFmtId="43" fontId="22" fillId="0" borderId="0" applyFont="0" applyFill="0" applyBorder="0" applyAlignment="0" applyProtection="0"/>
    <xf numFmtId="0" fontId="23" fillId="0" borderId="0"/>
    <xf numFmtId="0" fontId="23" fillId="0" borderId="0"/>
    <xf numFmtId="0" fontId="1" fillId="0" borderId="0"/>
    <xf numFmtId="171" fontId="24" fillId="0" borderId="0"/>
    <xf numFmtId="166" fontId="15" fillId="0" borderId="0"/>
  </cellStyleXfs>
  <cellXfs count="154">
    <xf numFmtId="0" fontId="0" fillId="0" borderId="0" xfId="0"/>
    <xf numFmtId="0" fontId="2" fillId="0" borderId="0" xfId="0" applyFont="1"/>
    <xf numFmtId="0" fontId="3" fillId="0" borderId="0" xfId="0" applyFont="1"/>
    <xf numFmtId="165" fontId="3" fillId="0" borderId="0" xfId="0" applyNumberFormat="1" applyFont="1"/>
    <xf numFmtId="0" fontId="3" fillId="0" borderId="0" xfId="0" applyFont="1" applyBorder="1"/>
    <xf numFmtId="165" fontId="3" fillId="0" borderId="0" xfId="0" applyNumberFormat="1" applyFont="1" applyBorder="1"/>
    <xf numFmtId="170" fontId="3" fillId="0" borderId="0" xfId="0" applyNumberFormat="1" applyFont="1"/>
    <xf numFmtId="1" fontId="3" fillId="0" borderId="0" xfId="0" applyNumberFormat="1" applyFont="1" applyAlignment="1">
      <alignment horizontal="left"/>
    </xf>
    <xf numFmtId="0" fontId="1" fillId="0" borderId="0" xfId="0" applyFont="1" applyBorder="1"/>
    <xf numFmtId="165" fontId="1" fillId="0" borderId="0" xfId="0" applyNumberFormat="1" applyFont="1" applyBorder="1" applyProtection="1"/>
    <xf numFmtId="0" fontId="4" fillId="0" borderId="0" xfId="0" applyFont="1" applyBorder="1"/>
    <xf numFmtId="49" fontId="4" fillId="0" borderId="0" xfId="0" applyNumberFormat="1" applyFont="1" applyFill="1" applyBorder="1" applyAlignment="1">
      <alignment horizontal="center"/>
    </xf>
    <xf numFmtId="49" fontId="4" fillId="3" borderId="1" xfId="0" applyNumberFormat="1" applyFont="1" applyFill="1" applyBorder="1" applyAlignment="1">
      <alignment horizontal="center"/>
    </xf>
    <xf numFmtId="0" fontId="4" fillId="3" borderId="1" xfId="0" applyFont="1" applyFill="1" applyBorder="1" applyAlignment="1">
      <alignment horizontal="center"/>
    </xf>
    <xf numFmtId="165" fontId="1" fillId="3" borderId="0" xfId="0" applyNumberFormat="1" applyFont="1" applyFill="1"/>
    <xf numFmtId="0" fontId="1" fillId="3" borderId="0" xfId="0" applyFont="1" applyFill="1"/>
    <xf numFmtId="165" fontId="1" fillId="3" borderId="0" xfId="0" applyNumberFormat="1" applyFont="1" applyFill="1" applyProtection="1"/>
    <xf numFmtId="2" fontId="1" fillId="3" borderId="0" xfId="0" applyNumberFormat="1" applyFont="1" applyFill="1"/>
    <xf numFmtId="165" fontId="1" fillId="3" borderId="0" xfId="0" applyNumberFormat="1" applyFont="1" applyFill="1" applyBorder="1"/>
    <xf numFmtId="0" fontId="1" fillId="3" borderId="1" xfId="0" applyFont="1" applyFill="1" applyBorder="1"/>
    <xf numFmtId="165" fontId="1" fillId="3" borderId="1" xfId="0" applyNumberFormat="1" applyFont="1" applyFill="1" applyBorder="1" applyProtection="1"/>
    <xf numFmtId="49" fontId="7" fillId="3" borderId="1" xfId="0" applyNumberFormat="1" applyFont="1" applyFill="1" applyBorder="1" applyAlignment="1">
      <alignment horizontal="center"/>
    </xf>
    <xf numFmtId="0" fontId="1" fillId="3" borderId="0" xfId="0" applyFont="1" applyFill="1" applyBorder="1"/>
    <xf numFmtId="170" fontId="1" fillId="3" borderId="1" xfId="0" applyNumberFormat="1" applyFont="1" applyFill="1" applyBorder="1"/>
    <xf numFmtId="0" fontId="4" fillId="3" borderId="2" xfId="0" applyFont="1" applyFill="1" applyBorder="1"/>
    <xf numFmtId="170" fontId="1" fillId="3" borderId="0" xfId="0" applyNumberFormat="1" applyFont="1" applyFill="1" applyBorder="1"/>
    <xf numFmtId="0" fontId="1" fillId="0" borderId="0" xfId="0" applyFont="1" applyAlignment="1">
      <alignment horizontal="right"/>
    </xf>
    <xf numFmtId="167" fontId="1" fillId="3" borderId="0" xfId="0" applyNumberFormat="1" applyFont="1" applyFill="1" applyAlignment="1">
      <alignment horizontal="center"/>
    </xf>
    <xf numFmtId="167" fontId="1" fillId="3" borderId="0" xfId="0" applyNumberFormat="1" applyFont="1" applyFill="1" applyBorder="1" applyAlignment="1">
      <alignment horizontal="center"/>
    </xf>
    <xf numFmtId="0" fontId="4" fillId="3" borderId="3" xfId="0" applyFont="1" applyFill="1" applyBorder="1" applyAlignment="1">
      <alignment horizontal="center"/>
    </xf>
    <xf numFmtId="0" fontId="4" fillId="0" borderId="0" xfId="0" applyFont="1" applyBorder="1" applyAlignment="1">
      <alignment horizontal="center"/>
    </xf>
    <xf numFmtId="166" fontId="2" fillId="0" borderId="0" xfId="0" quotePrefix="1" applyNumberFormat="1" applyFont="1" applyAlignment="1" applyProtection="1">
      <alignment horizontal="left"/>
    </xf>
    <xf numFmtId="0" fontId="6" fillId="0" borderId="0" xfId="0" applyFont="1"/>
    <xf numFmtId="0" fontId="1" fillId="0" borderId="0" xfId="0" applyFont="1"/>
    <xf numFmtId="0" fontId="1" fillId="0" borderId="0" xfId="0" applyFont="1" applyFill="1"/>
    <xf numFmtId="0" fontId="1" fillId="0" borderId="0" xfId="0" applyFont="1" applyFill="1" applyBorder="1"/>
    <xf numFmtId="170" fontId="1" fillId="0" borderId="0" xfId="0" applyNumberFormat="1" applyFont="1" applyFill="1" applyBorder="1"/>
    <xf numFmtId="165" fontId="1" fillId="0" borderId="0" xfId="0" applyNumberFormat="1" applyFont="1" applyFill="1" applyBorder="1"/>
    <xf numFmtId="165" fontId="1" fillId="0" borderId="0" xfId="0" applyNumberFormat="1" applyFont="1"/>
    <xf numFmtId="2" fontId="1" fillId="0" borderId="0" xfId="0" applyNumberFormat="1" applyFont="1" applyFill="1"/>
    <xf numFmtId="1" fontId="1" fillId="0" borderId="0" xfId="0" applyNumberFormat="1" applyFont="1" applyFill="1" applyBorder="1"/>
    <xf numFmtId="2" fontId="1" fillId="0" borderId="0" xfId="0" applyNumberFormat="1" applyFont="1"/>
    <xf numFmtId="1" fontId="1" fillId="0" borderId="0" xfId="0" applyNumberFormat="1" applyFont="1"/>
    <xf numFmtId="170" fontId="1" fillId="3" borderId="1" xfId="0" applyNumberFormat="1" applyFont="1" applyFill="1" applyBorder="1" applyAlignment="1">
      <alignment horizontal="right"/>
    </xf>
    <xf numFmtId="170" fontId="1" fillId="0" borderId="0" xfId="0" applyNumberFormat="1" applyFont="1" applyBorder="1" applyAlignment="1">
      <alignment horizontal="center"/>
    </xf>
    <xf numFmtId="170" fontId="1" fillId="0" borderId="0" xfId="0" applyNumberFormat="1" applyFont="1"/>
    <xf numFmtId="170" fontId="1" fillId="0" borderId="0" xfId="0" applyNumberFormat="1" applyFont="1" applyFill="1"/>
    <xf numFmtId="170" fontId="1" fillId="0" borderId="0" xfId="0" applyNumberFormat="1" applyFont="1" applyFill="1" applyBorder="1" applyProtection="1"/>
    <xf numFmtId="165" fontId="1" fillId="0" borderId="0" xfId="0" applyNumberFormat="1" applyFont="1" applyBorder="1"/>
    <xf numFmtId="0" fontId="0" fillId="0" borderId="0" xfId="0" applyProtection="1">
      <protection locked="0"/>
    </xf>
    <xf numFmtId="0" fontId="13" fillId="0" borderId="0" xfId="0" applyFont="1" applyAlignment="1">
      <alignment horizontal="center" readingOrder="1"/>
    </xf>
    <xf numFmtId="170" fontId="1" fillId="3" borderId="0" xfId="0" applyNumberFormat="1" applyFont="1" applyFill="1" applyAlignment="1" applyProtection="1">
      <alignment horizontal="right"/>
    </xf>
    <xf numFmtId="171" fontId="1" fillId="3" borderId="0" xfId="0" applyNumberFormat="1" applyFont="1" applyFill="1" applyProtection="1"/>
    <xf numFmtId="166" fontId="4" fillId="3" borderId="1" xfId="0" applyNumberFormat="1" applyFont="1" applyFill="1" applyBorder="1" applyAlignment="1" applyProtection="1">
      <alignment horizontal="center"/>
    </xf>
    <xf numFmtId="3" fontId="1" fillId="0" borderId="0" xfId="0" applyNumberFormat="1" applyFont="1"/>
    <xf numFmtId="3" fontId="3" fillId="0" borderId="0" xfId="0" applyNumberFormat="1" applyFont="1"/>
    <xf numFmtId="168" fontId="1" fillId="3" borderId="0" xfId="0" applyNumberFormat="1" applyFont="1" applyFill="1" applyBorder="1" applyAlignment="1" applyProtection="1">
      <alignment horizontal="right" vertical="center"/>
    </xf>
    <xf numFmtId="172" fontId="1" fillId="0" borderId="0" xfId="0" applyNumberFormat="1" applyFont="1" applyProtection="1"/>
    <xf numFmtId="166" fontId="4" fillId="3" borderId="3" xfId="0" applyNumberFormat="1" applyFont="1" applyFill="1" applyBorder="1" applyAlignment="1" applyProtection="1">
      <alignment horizontal="center"/>
    </xf>
    <xf numFmtId="169" fontId="1" fillId="0" borderId="0" xfId="0" applyNumberFormat="1" applyFont="1" applyFill="1" applyBorder="1" applyAlignment="1" applyProtection="1">
      <alignment horizontal="right" vertical="center"/>
    </xf>
    <xf numFmtId="0" fontId="2" fillId="5" borderId="4" xfId="2" applyFont="1" applyFill="1" applyBorder="1" applyAlignment="1">
      <alignment horizontal="center"/>
    </xf>
    <xf numFmtId="166" fontId="16" fillId="0" borderId="0" xfId="3" applyFont="1"/>
    <xf numFmtId="166" fontId="3" fillId="0" borderId="0" xfId="3" applyFont="1"/>
    <xf numFmtId="0" fontId="2" fillId="0" borderId="0" xfId="2" applyFont="1" applyFill="1" applyAlignment="1">
      <alignment horizontal="center"/>
    </xf>
    <xf numFmtId="166" fontId="3" fillId="0" borderId="0" xfId="3" applyFont="1" applyFill="1"/>
    <xf numFmtId="0" fontId="3" fillId="0" borderId="0" xfId="2" applyFont="1" applyFill="1" applyAlignment="1">
      <alignment horizontal="left"/>
    </xf>
    <xf numFmtId="0" fontId="18" fillId="0" borderId="0" xfId="4" applyFont="1" applyFill="1" applyAlignment="1" applyProtection="1">
      <alignment horizontal="left"/>
    </xf>
    <xf numFmtId="166" fontId="3" fillId="0" borderId="0" xfId="3" applyFont="1" applyAlignment="1">
      <alignment wrapText="1"/>
    </xf>
    <xf numFmtId="166" fontId="2" fillId="0" borderId="0" xfId="3" applyFont="1"/>
    <xf numFmtId="166" fontId="3" fillId="0" borderId="7" xfId="3" applyFont="1" applyFill="1" applyBorder="1"/>
    <xf numFmtId="166" fontId="3" fillId="0" borderId="9" xfId="3" applyFont="1" applyFill="1" applyBorder="1"/>
    <xf numFmtId="166" fontId="3" fillId="0" borderId="11" xfId="3" applyFont="1" applyFill="1" applyBorder="1" applyAlignment="1">
      <alignment wrapText="1"/>
    </xf>
    <xf numFmtId="14" fontId="3" fillId="0" borderId="0" xfId="3" applyNumberFormat="1" applyFont="1"/>
    <xf numFmtId="14" fontId="3" fillId="0" borderId="0" xfId="3" applyNumberFormat="1" applyFont="1" applyAlignment="1">
      <alignment wrapText="1"/>
    </xf>
    <xf numFmtId="166" fontId="3" fillId="0" borderId="0" xfId="3" applyFont="1" applyBorder="1"/>
    <xf numFmtId="166" fontId="3" fillId="0" borderId="0" xfId="3" applyFont="1" applyBorder="1" applyProtection="1">
      <protection hidden="1"/>
    </xf>
    <xf numFmtId="166" fontId="3" fillId="0" borderId="0" xfId="3" applyFont="1" applyProtection="1">
      <protection hidden="1"/>
    </xf>
    <xf numFmtId="166" fontId="21" fillId="0" borderId="0" xfId="3" applyFont="1" applyBorder="1"/>
    <xf numFmtId="172" fontId="15" fillId="0" borderId="0" xfId="3" applyNumberFormat="1" applyBorder="1" applyProtection="1">
      <protection hidden="1"/>
    </xf>
    <xf numFmtId="172" fontId="3" fillId="0" borderId="0" xfId="3" applyNumberFormat="1" applyFont="1" applyBorder="1"/>
    <xf numFmtId="172" fontId="15" fillId="0" borderId="0" xfId="3" applyNumberFormat="1" applyBorder="1"/>
    <xf numFmtId="168" fontId="1" fillId="0" borderId="0" xfId="0" applyNumberFormat="1" applyFont="1" applyFill="1" applyBorder="1" applyAlignment="1" applyProtection="1">
      <alignment horizontal="right" vertical="center"/>
    </xf>
    <xf numFmtId="168" fontId="1" fillId="0" borderId="0" xfId="1" applyNumberFormat="1" applyFont="1" applyFill="1" applyBorder="1" applyProtection="1"/>
    <xf numFmtId="167" fontId="1" fillId="0" borderId="0" xfId="0" applyNumberFormat="1" applyFont="1" applyFill="1" applyBorder="1" applyAlignment="1">
      <alignment horizontal="center"/>
    </xf>
    <xf numFmtId="0" fontId="3" fillId="0" borderId="0" xfId="0" applyFont="1" applyFill="1" applyBorder="1"/>
    <xf numFmtId="0" fontId="12" fillId="0" borderId="0" xfId="0" applyFont="1" applyFill="1" applyBorder="1" applyAlignment="1">
      <alignment horizontal="right"/>
    </xf>
    <xf numFmtId="3" fontId="1" fillId="0" borderId="0" xfId="0" applyNumberFormat="1" applyFont="1" applyFill="1" applyBorder="1" applyAlignment="1" applyProtection="1">
      <protection locked="0"/>
    </xf>
    <xf numFmtId="0" fontId="1" fillId="0" borderId="0" xfId="0" applyFont="1" applyFill="1" applyBorder="1" applyAlignment="1">
      <alignment horizontal="right"/>
    </xf>
    <xf numFmtId="2" fontId="1" fillId="0" borderId="0" xfId="0" applyNumberFormat="1" applyFont="1" applyFill="1" applyBorder="1" applyAlignment="1" applyProtection="1">
      <alignment horizontal="right"/>
      <protection locked="0"/>
    </xf>
    <xf numFmtId="0" fontId="4" fillId="0" borderId="0" xfId="0" applyFont="1" applyFill="1" applyBorder="1" applyAlignment="1">
      <alignment horizontal="center"/>
    </xf>
    <xf numFmtId="0" fontId="4" fillId="0" borderId="0" xfId="0" applyFont="1" applyFill="1" applyBorder="1"/>
    <xf numFmtId="166" fontId="4" fillId="0" borderId="0" xfId="0" applyNumberFormat="1" applyFont="1" applyFill="1" applyBorder="1" applyAlignment="1" applyProtection="1">
      <alignment horizontal="center"/>
    </xf>
    <xf numFmtId="49" fontId="7" fillId="0" borderId="0" xfId="0" applyNumberFormat="1" applyFont="1" applyFill="1" applyBorder="1" applyAlignment="1">
      <alignment horizontal="center"/>
    </xf>
    <xf numFmtId="171" fontId="1" fillId="0" borderId="0" xfId="0" applyNumberFormat="1" applyFont="1" applyFill="1" applyBorder="1" applyProtection="1"/>
    <xf numFmtId="3" fontId="1" fillId="0" borderId="0" xfId="0" applyNumberFormat="1" applyFont="1" applyFill="1" applyBorder="1"/>
    <xf numFmtId="1" fontId="1" fillId="0" borderId="0" xfId="0" applyNumberFormat="1" applyFont="1" applyFill="1" applyBorder="1" applyAlignment="1">
      <alignment horizontal="right"/>
    </xf>
    <xf numFmtId="170" fontId="3" fillId="0" borderId="0" xfId="0" applyNumberFormat="1" applyFont="1" applyFill="1" applyBorder="1"/>
    <xf numFmtId="1" fontId="1" fillId="0" borderId="0" xfId="0" applyNumberFormat="1" applyFont="1" applyFill="1" applyBorder="1" applyAlignment="1" applyProtection="1">
      <alignment horizontal="right"/>
    </xf>
    <xf numFmtId="165" fontId="1" fillId="0" borderId="0" xfId="0" applyNumberFormat="1" applyFont="1" applyFill="1" applyBorder="1" applyProtection="1"/>
    <xf numFmtId="168" fontId="1" fillId="0" borderId="0" xfId="0" applyNumberFormat="1" applyFont="1" applyFill="1" applyBorder="1" applyAlignment="1" applyProtection="1">
      <alignment horizontal="right"/>
      <protection locked="0"/>
    </xf>
    <xf numFmtId="0" fontId="4" fillId="0" borderId="0" xfId="0" applyFont="1" applyFill="1" applyBorder="1" applyAlignment="1"/>
    <xf numFmtId="49" fontId="4" fillId="0" borderId="0" xfId="0" applyNumberFormat="1" applyFont="1" applyFill="1" applyBorder="1" applyAlignment="1"/>
    <xf numFmtId="1" fontId="3" fillId="0" borderId="0" xfId="0" applyNumberFormat="1" applyFont="1" applyFill="1" applyBorder="1"/>
    <xf numFmtId="171" fontId="1" fillId="3" borderId="1" xfId="0" applyNumberFormat="1" applyFont="1" applyFill="1" applyBorder="1" applyProtection="1"/>
    <xf numFmtId="0" fontId="8" fillId="3" borderId="1" xfId="0" applyNumberFormat="1" applyFont="1" applyFill="1" applyBorder="1" applyAlignment="1">
      <alignment horizontal="center"/>
    </xf>
    <xf numFmtId="0" fontId="0" fillId="0" borderId="3" xfId="0" applyBorder="1"/>
    <xf numFmtId="166" fontId="3" fillId="0" borderId="0" xfId="3" applyFont="1" applyAlignment="1">
      <alignment vertical="top"/>
    </xf>
    <xf numFmtId="166" fontId="3" fillId="0" borderId="0" xfId="3" applyFont="1" applyFill="1" applyAlignment="1">
      <alignment vertical="top"/>
    </xf>
    <xf numFmtId="166" fontId="3" fillId="0" borderId="0" xfId="3" applyFont="1" applyAlignment="1">
      <alignment vertical="top" wrapText="1"/>
    </xf>
    <xf numFmtId="166" fontId="20" fillId="0" borderId="0" xfId="3" applyFont="1" applyAlignment="1">
      <alignment vertical="top"/>
    </xf>
    <xf numFmtId="166" fontId="19" fillId="0" borderId="0" xfId="3" applyFont="1" applyAlignment="1">
      <alignment vertical="top"/>
    </xf>
    <xf numFmtId="0" fontId="1" fillId="3" borderId="0" xfId="0" applyFont="1" applyFill="1" applyAlignment="1">
      <alignment horizontal="center"/>
    </xf>
    <xf numFmtId="0" fontId="1" fillId="3" borderId="1" xfId="0" applyFont="1" applyFill="1" applyBorder="1" applyAlignment="1">
      <alignment horizontal="center"/>
    </xf>
    <xf numFmtId="166" fontId="21" fillId="3" borderId="2" xfId="3" applyFont="1" applyFill="1" applyBorder="1" applyAlignment="1" applyProtection="1">
      <alignment horizontal="center"/>
      <protection hidden="1"/>
    </xf>
    <xf numFmtId="0" fontId="0" fillId="3" borderId="3" xfId="0" applyFill="1" applyBorder="1" applyAlignment="1">
      <alignment horizontal="center"/>
    </xf>
    <xf numFmtId="0" fontId="0" fillId="3" borderId="0" xfId="0" applyFill="1" applyBorder="1" applyAlignment="1">
      <alignment horizontal="center"/>
    </xf>
    <xf numFmtId="0" fontId="0" fillId="3" borderId="1" xfId="0" applyFill="1" applyBorder="1" applyAlignment="1">
      <alignment horizontal="center"/>
    </xf>
    <xf numFmtId="1" fontId="1" fillId="3" borderId="0" xfId="0" applyNumberFormat="1" applyFont="1" applyFill="1" applyAlignment="1">
      <alignment horizontal="center"/>
    </xf>
    <xf numFmtId="1" fontId="1" fillId="3" borderId="0" xfId="0" applyNumberFormat="1" applyFont="1" applyFill="1" applyBorder="1" applyAlignment="1">
      <alignment horizontal="center"/>
    </xf>
    <xf numFmtId="166" fontId="2" fillId="0" borderId="0" xfId="0" applyNumberFormat="1" applyFont="1"/>
    <xf numFmtId="166" fontId="2" fillId="0" borderId="0" xfId="0" applyNumberFormat="1" applyFont="1" applyAlignment="1" applyProtection="1">
      <alignment horizontal="left"/>
    </xf>
    <xf numFmtId="171" fontId="4" fillId="3" borderId="1" xfId="0" applyNumberFormat="1" applyFont="1" applyFill="1" applyBorder="1" applyAlignment="1" applyProtection="1">
      <alignment horizontal="center"/>
    </xf>
    <xf numFmtId="0" fontId="4" fillId="3" borderId="2" xfId="0" applyFont="1" applyFill="1" applyBorder="1" applyAlignment="1">
      <alignment horizontal="center"/>
    </xf>
    <xf numFmtId="14" fontId="1" fillId="0" borderId="0" xfId="0" applyNumberFormat="1" applyFont="1" applyFill="1" applyAlignment="1" applyProtection="1">
      <alignment horizontal="right"/>
    </xf>
    <xf numFmtId="170" fontId="28" fillId="2" borderId="0" xfId="0" applyNumberFormat="1" applyFont="1" applyFill="1" applyAlignment="1" applyProtection="1">
      <alignment horizontal="right"/>
      <protection locked="0"/>
    </xf>
    <xf numFmtId="168" fontId="27" fillId="4" borderId="0" xfId="1" applyNumberFormat="1" applyFont="1" applyFill="1" applyBorder="1" applyProtection="1"/>
    <xf numFmtId="169" fontId="27" fillId="4" borderId="0" xfId="0" applyNumberFormat="1" applyFont="1" applyFill="1" applyBorder="1" applyAlignment="1" applyProtection="1">
      <alignment horizontal="right" vertical="center"/>
    </xf>
    <xf numFmtId="168" fontId="28" fillId="2" borderId="0" xfId="0" applyNumberFormat="1" applyFont="1" applyFill="1" applyAlignment="1" applyProtection="1">
      <alignment horizontal="right"/>
      <protection locked="0"/>
    </xf>
    <xf numFmtId="171" fontId="28" fillId="2" borderId="0" xfId="0" applyNumberFormat="1" applyFont="1" applyFill="1" applyAlignment="1" applyProtection="1">
      <alignment horizontal="right"/>
      <protection locked="0"/>
    </xf>
    <xf numFmtId="171" fontId="28" fillId="2" borderId="1" xfId="0" applyNumberFormat="1" applyFont="1" applyFill="1" applyBorder="1" applyAlignment="1" applyProtection="1">
      <alignment horizontal="right"/>
      <protection locked="0"/>
    </xf>
    <xf numFmtId="0" fontId="4" fillId="3" borderId="2" xfId="0" applyFont="1" applyFill="1" applyBorder="1" applyAlignment="1">
      <alignment horizontal="center"/>
    </xf>
    <xf numFmtId="167" fontId="1" fillId="3" borderId="0" xfId="0" quotePrefix="1" applyNumberFormat="1" applyFont="1" applyFill="1" applyAlignment="1">
      <alignment horizontal="center"/>
    </xf>
    <xf numFmtId="0" fontId="3" fillId="0" borderId="0" xfId="0" applyFont="1" applyProtection="1"/>
    <xf numFmtId="0" fontId="1" fillId="0" borderId="0" xfId="0" applyFont="1" applyAlignment="1" applyProtection="1">
      <alignment horizontal="right"/>
    </xf>
    <xf numFmtId="0" fontId="4" fillId="3" borderId="3" xfId="0" applyFont="1" applyFill="1" applyBorder="1" applyAlignment="1" applyProtection="1">
      <alignment horizontal="center"/>
    </xf>
    <xf numFmtId="0" fontId="4" fillId="3" borderId="2" xfId="0" applyFont="1" applyFill="1" applyBorder="1" applyProtection="1"/>
    <xf numFmtId="0" fontId="4" fillId="3" borderId="2" xfId="0" applyFont="1" applyFill="1" applyBorder="1" applyAlignment="1" applyProtection="1">
      <alignment horizontal="center"/>
    </xf>
    <xf numFmtId="0" fontId="3" fillId="0" borderId="2" xfId="0" applyFont="1" applyBorder="1" applyProtection="1"/>
    <xf numFmtId="49" fontId="4" fillId="3" borderId="1" xfId="0" applyNumberFormat="1" applyFont="1" applyFill="1" applyBorder="1" applyAlignment="1" applyProtection="1">
      <alignment horizontal="center"/>
    </xf>
    <xf numFmtId="49" fontId="7" fillId="3" borderId="1" xfId="0" applyNumberFormat="1" applyFont="1" applyFill="1" applyBorder="1" applyAlignment="1" applyProtection="1">
      <alignment horizontal="center"/>
    </xf>
    <xf numFmtId="0" fontId="8" fillId="3" borderId="1" xfId="0" applyNumberFormat="1" applyFont="1" applyFill="1" applyBorder="1" applyAlignment="1" applyProtection="1">
      <alignment horizontal="center"/>
    </xf>
    <xf numFmtId="171" fontId="1" fillId="3" borderId="0" xfId="2" applyNumberFormat="1" applyFont="1" applyFill="1" applyBorder="1" applyProtection="1">
      <protection hidden="1"/>
    </xf>
    <xf numFmtId="171" fontId="1" fillId="3" borderId="1" xfId="2" applyNumberFormat="1" applyFont="1" applyFill="1" applyBorder="1" applyProtection="1">
      <protection hidden="1"/>
    </xf>
    <xf numFmtId="166" fontId="18" fillId="0" borderId="0" xfId="4" applyNumberFormat="1" applyFont="1" applyFill="1" applyAlignment="1" applyProtection="1">
      <protection locked="0"/>
    </xf>
    <xf numFmtId="166" fontId="29" fillId="2" borderId="8" xfId="3" applyFont="1" applyFill="1" applyBorder="1" applyAlignment="1" applyProtection="1">
      <alignment horizontal="center"/>
      <protection locked="0"/>
    </xf>
    <xf numFmtId="166" fontId="29" fillId="2" borderId="10" xfId="3" applyFont="1" applyFill="1" applyBorder="1" applyAlignment="1" applyProtection="1">
      <alignment horizontal="center"/>
      <protection locked="0"/>
    </xf>
    <xf numFmtId="166" fontId="30" fillId="2" borderId="10" xfId="3" applyFont="1" applyFill="1" applyBorder="1" applyAlignment="1" applyProtection="1">
      <alignment horizontal="center"/>
      <protection locked="0"/>
    </xf>
    <xf numFmtId="14" fontId="29" fillId="2" borderId="12" xfId="3" applyNumberFormat="1" applyFont="1" applyFill="1" applyBorder="1" applyAlignment="1" applyProtection="1">
      <alignment horizontal="center"/>
      <protection locked="0"/>
    </xf>
    <xf numFmtId="166" fontId="3" fillId="0" borderId="0" xfId="3" applyFont="1" applyFill="1" applyAlignment="1">
      <alignment vertical="top" wrapText="1"/>
    </xf>
    <xf numFmtId="166" fontId="2" fillId="0" borderId="5" xfId="3" applyFont="1" applyBorder="1" applyAlignment="1">
      <alignment horizontal="center"/>
    </xf>
    <xf numFmtId="166" fontId="2" fillId="0" borderId="6" xfId="3" applyFont="1" applyBorder="1" applyAlignment="1">
      <alignment horizontal="center"/>
    </xf>
    <xf numFmtId="0" fontId="4" fillId="3" borderId="2" xfId="0" applyFont="1" applyFill="1" applyBorder="1" applyAlignment="1">
      <alignment horizontal="center"/>
    </xf>
    <xf numFmtId="3" fontId="1" fillId="0" borderId="1" xfId="0" applyNumberFormat="1" applyFont="1" applyFill="1" applyBorder="1" applyAlignment="1" applyProtection="1"/>
    <xf numFmtId="0" fontId="0" fillId="0" borderId="1" xfId="0" applyFill="1" applyBorder="1" applyAlignment="1" applyProtection="1"/>
  </cellXfs>
  <cellStyles count="11">
    <cellStyle name="Comma" xfId="1" builtinId="3"/>
    <cellStyle name="Comma 3" xfId="5"/>
    <cellStyle name="Hyperlink" xfId="4" builtinId="8"/>
    <cellStyle name="Normal" xfId="0" builtinId="0"/>
    <cellStyle name="Normal 2" xfId="3"/>
    <cellStyle name="Normal 2 2" xfId="6"/>
    <cellStyle name="Normal 2 3" xfId="7"/>
    <cellStyle name="Normal 3" xfId="10"/>
    <cellStyle name="Normal 3 2" xfId="2"/>
    <cellStyle name="Normal 3 3" xfId="8"/>
    <cellStyle name="Normal 4"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6EFCE"/>
      <color rgb="FF006600"/>
      <color rgb="FFD7E6E6"/>
      <color rgb="FF70E6E6"/>
      <color rgb="FFC037C0"/>
      <color rgb="FF0070C0"/>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ZA"/>
  <c:chart>
    <c:autoTitleDeleted val="1"/>
    <c:plotArea>
      <c:layout>
        <c:manualLayout>
          <c:layoutTarget val="inner"/>
          <c:xMode val="edge"/>
          <c:yMode val="edge"/>
          <c:x val="7.4601400180668478E-2"/>
          <c:y val="5.1219078857455254E-2"/>
          <c:w val="0.89174488790342465"/>
          <c:h val="0.77329452991453063"/>
        </c:manualLayout>
      </c:layout>
      <c:scatterChart>
        <c:scatterStyle val="lineMarker"/>
        <c:ser>
          <c:idx val="1"/>
          <c:order val="0"/>
          <c:tx>
            <c:strRef>
              <c:f>Calculations!$C$3</c:f>
              <c:strCache>
                <c:ptCount val="1"/>
                <c:pt idx="0">
                  <c:v>Brothers reported by women</c:v>
                </c:pt>
              </c:strCache>
            </c:strRef>
          </c:tx>
          <c:spPr>
            <a:ln>
              <a:solidFill>
                <a:srgbClr val="0070C0"/>
              </a:solidFill>
              <a:prstDash val="solid"/>
            </a:ln>
          </c:spPr>
          <c:marker>
            <c:symbol val="none"/>
          </c:marker>
          <c:xVal>
            <c:numRef>
              <c:f>Calculations!$K$6:$K$11</c:f>
              <c:numCache>
                <c:formatCode>0.0_)</c:formatCode>
                <c:ptCount val="6"/>
                <c:pt idx="0">
                  <c:v>2000.0251745635285</c:v>
                </c:pt>
                <c:pt idx="1">
                  <c:v>1997.7067524578547</c:v>
                </c:pt>
                <c:pt idx="2">
                  <c:v>1995.5795183030439</c:v>
                </c:pt>
                <c:pt idx="3">
                  <c:v>1993.4898433917999</c:v>
                </c:pt>
                <c:pt idx="4">
                  <c:v>1991.825683386757</c:v>
                </c:pt>
                <c:pt idx="5">
                  <c:v>1989.5148881802206</c:v>
                </c:pt>
              </c:numCache>
            </c:numRef>
          </c:xVal>
          <c:yVal>
            <c:numRef>
              <c:f>Calculations!$J$6:$J$11</c:f>
              <c:numCache>
                <c:formatCode>0.000_)</c:formatCode>
                <c:ptCount val="6"/>
                <c:pt idx="0">
                  <c:v>0.17455188155852974</c:v>
                </c:pt>
                <c:pt idx="1">
                  <c:v>0.16379743501220312</c:v>
                </c:pt>
                <c:pt idx="2">
                  <c:v>0.11924672923054169</c:v>
                </c:pt>
                <c:pt idx="3">
                  <c:v>0.13324788514973795</c:v>
                </c:pt>
                <c:pt idx="4">
                  <c:v>8.8090294469059693E-2</c:v>
                </c:pt>
                <c:pt idx="5">
                  <c:v>0.16563825710629976</c:v>
                </c:pt>
              </c:numCache>
            </c:numRef>
          </c:yVal>
        </c:ser>
        <c:ser>
          <c:idx val="3"/>
          <c:order val="1"/>
          <c:tx>
            <c:strRef>
              <c:f>Calculations!$C$14</c:f>
              <c:strCache>
                <c:ptCount val="1"/>
                <c:pt idx="0">
                  <c:v>Sisters reported by women</c:v>
                </c:pt>
              </c:strCache>
            </c:strRef>
          </c:tx>
          <c:spPr>
            <a:ln>
              <a:solidFill>
                <a:srgbClr val="C037C0"/>
              </a:solidFill>
            </a:ln>
          </c:spPr>
          <c:marker>
            <c:symbol val="none"/>
          </c:marker>
          <c:xVal>
            <c:numRef>
              <c:f>Calculations!$K$17:$K$22</c:f>
              <c:numCache>
                <c:formatCode>0.0_)</c:formatCode>
                <c:ptCount val="6"/>
                <c:pt idx="0">
                  <c:v>2000.0424857097501</c:v>
                </c:pt>
                <c:pt idx="1">
                  <c:v>1997.7328410201487</c:v>
                </c:pt>
                <c:pt idx="2">
                  <c:v>1995.5609634617217</c:v>
                </c:pt>
                <c:pt idx="3">
                  <c:v>1993.5037382604987</c:v>
                </c:pt>
                <c:pt idx="4">
                  <c:v>1991.7960721831698</c:v>
                </c:pt>
                <c:pt idx="5">
                  <c:v>1989.8904692891742</c:v>
                </c:pt>
              </c:numCache>
            </c:numRef>
          </c:xVal>
          <c:yVal>
            <c:numRef>
              <c:f>Calculations!$J$17:$J$22</c:f>
              <c:numCache>
                <c:formatCode>0.000_)</c:formatCode>
                <c:ptCount val="6"/>
                <c:pt idx="0">
                  <c:v>0.13636688548023812</c:v>
                </c:pt>
                <c:pt idx="1">
                  <c:v>0.13930168744799742</c:v>
                </c:pt>
                <c:pt idx="2">
                  <c:v>0.12841574740652373</c:v>
                </c:pt>
                <c:pt idx="3">
                  <c:v>0.12938079571091587</c:v>
                </c:pt>
                <c:pt idx="4">
                  <c:v>9.3286118947332075E-2</c:v>
                </c:pt>
                <c:pt idx="5">
                  <c:v>0.12359451697976853</c:v>
                </c:pt>
              </c:numCache>
            </c:numRef>
          </c:yVal>
        </c:ser>
        <c:ser>
          <c:idx val="5"/>
          <c:order val="2"/>
          <c:tx>
            <c:strRef>
              <c:f>Calculations!$C$25</c:f>
              <c:strCache>
                <c:ptCount val="1"/>
                <c:pt idx="0">
                  <c:v>Brothers reported by men</c:v>
                </c:pt>
              </c:strCache>
            </c:strRef>
          </c:tx>
          <c:spPr>
            <a:ln>
              <a:solidFill>
                <a:srgbClr val="0070C0"/>
              </a:solidFill>
              <a:prstDash val="sysDash"/>
            </a:ln>
          </c:spPr>
          <c:marker>
            <c:symbol val="none"/>
          </c:marker>
          <c:xVal>
            <c:numRef>
              <c:f>Calculations!$K$28:$K$33</c:f>
              <c:numCache>
                <c:formatCode>0.0_)</c:formatCode>
                <c:ptCount val="6"/>
                <c:pt idx="0">
                  <c:v>2000.0335526178044</c:v>
                </c:pt>
                <c:pt idx="1">
                  <c:v>1997.7707175519161</c:v>
                </c:pt>
                <c:pt idx="2">
                  <c:v>1995.6388745340282</c:v>
                </c:pt>
                <c:pt idx="3">
                  <c:v>1993.7522576039712</c:v>
                </c:pt>
                <c:pt idx="4">
                  <c:v>1991.7484849492419</c:v>
                </c:pt>
                <c:pt idx="5">
                  <c:v>1990.2561381137496</c:v>
                </c:pt>
              </c:numCache>
            </c:numRef>
          </c:xVal>
          <c:yVal>
            <c:numRef>
              <c:f>Calculations!$J$28:$J$33</c:f>
              <c:numCache>
                <c:formatCode>0.000_)</c:formatCode>
                <c:ptCount val="6"/>
                <c:pt idx="0">
                  <c:v>0.15642878923928127</c:v>
                </c:pt>
                <c:pt idx="1">
                  <c:v>0.1019322669781878</c:v>
                </c:pt>
                <c:pt idx="2">
                  <c:v>8.9172126924108919E-2</c:v>
                </c:pt>
                <c:pt idx="3">
                  <c:v>5.7648288434861472E-2</c:v>
                </c:pt>
                <c:pt idx="4">
                  <c:v>0.10160289206246298</c:v>
                </c:pt>
                <c:pt idx="5">
                  <c:v>8.2377999989196704E-2</c:v>
                </c:pt>
              </c:numCache>
            </c:numRef>
          </c:yVal>
        </c:ser>
        <c:ser>
          <c:idx val="2"/>
          <c:order val="3"/>
          <c:tx>
            <c:strRef>
              <c:f>Calculations!$C$36</c:f>
              <c:strCache>
                <c:ptCount val="1"/>
                <c:pt idx="0">
                  <c:v>Sisters reported by men</c:v>
                </c:pt>
              </c:strCache>
            </c:strRef>
          </c:tx>
          <c:spPr>
            <a:ln>
              <a:solidFill>
                <a:srgbClr val="C034C0"/>
              </a:solidFill>
              <a:prstDash val="sysDash"/>
            </a:ln>
          </c:spPr>
          <c:marker>
            <c:symbol val="none"/>
          </c:marker>
          <c:xVal>
            <c:numRef>
              <c:f>Calculations!$K$39:$K$44</c:f>
              <c:numCache>
                <c:formatCode>0.0_)</c:formatCode>
                <c:ptCount val="6"/>
                <c:pt idx="0">
                  <c:v>2000.0063685939001</c:v>
                </c:pt>
                <c:pt idx="1">
                  <c:v>1997.7110616000691</c:v>
                </c:pt>
                <c:pt idx="2">
                  <c:v>1995.585525344022</c:v>
                </c:pt>
                <c:pt idx="3">
                  <c:v>1993.686957596412</c:v>
                </c:pt>
                <c:pt idx="4">
                  <c:v>1991.5819675954317</c:v>
                </c:pt>
                <c:pt idx="5">
                  <c:v>1990.113725874917</c:v>
                </c:pt>
              </c:numCache>
            </c:numRef>
          </c:xVal>
          <c:yVal>
            <c:numRef>
              <c:f>Calculations!$J$39:$J$44</c:f>
              <c:numCache>
                <c:formatCode>0.000_)</c:formatCode>
                <c:ptCount val="6"/>
                <c:pt idx="0">
                  <c:v>0.21296968450574449</c:v>
                </c:pt>
                <c:pt idx="1">
                  <c:v>0.15981827174845897</c:v>
                </c:pt>
                <c:pt idx="2">
                  <c:v>0.11625495195421387</c:v>
                </c:pt>
                <c:pt idx="3">
                  <c:v>7.6975986861749779E-2</c:v>
                </c:pt>
                <c:pt idx="4">
                  <c:v>0.13037981764036655</c:v>
                </c:pt>
                <c:pt idx="5">
                  <c:v>9.8456946666653167E-2</c:v>
                </c:pt>
              </c:numCache>
            </c:numRef>
          </c:yVal>
        </c:ser>
        <c:axId val="83056128"/>
        <c:axId val="83087360"/>
      </c:scatterChart>
      <c:valAx>
        <c:axId val="83056128"/>
        <c:scaling>
          <c:orientation val="minMax"/>
        </c:scaling>
        <c:axPos val="b"/>
        <c:title>
          <c:tx>
            <c:rich>
              <a:bodyPr/>
              <a:lstStyle/>
              <a:p>
                <a:pPr>
                  <a:defRPr/>
                </a:pPr>
                <a:r>
                  <a:rPr lang="en-GB"/>
                  <a:t>Date</a:t>
                </a:r>
              </a:p>
            </c:rich>
          </c:tx>
          <c:layout>
            <c:manualLayout>
              <c:xMode val="edge"/>
              <c:yMode val="edge"/>
              <c:x val="0.49723873097904336"/>
              <c:y val="0.88127846153846168"/>
            </c:manualLayout>
          </c:layout>
        </c:title>
        <c:numFmt formatCode="0" sourceLinked="0"/>
        <c:tickLblPos val="low"/>
        <c:spPr>
          <a:ln>
            <a:solidFill>
              <a:schemeClr val="tx1">
                <a:lumMod val="65000"/>
                <a:lumOff val="35000"/>
              </a:schemeClr>
            </a:solidFill>
          </a:ln>
        </c:spPr>
        <c:crossAx val="83087360"/>
        <c:crossesAt val="-1"/>
        <c:crossBetween val="midCat"/>
      </c:valAx>
      <c:valAx>
        <c:axId val="83087360"/>
        <c:scaling>
          <c:orientation val="minMax"/>
        </c:scaling>
        <c:axPos val="l"/>
        <c:majorGridlines>
          <c:spPr>
            <a:ln>
              <a:solidFill>
                <a:schemeClr val="bg1">
                  <a:lumMod val="75000"/>
                </a:schemeClr>
              </a:solidFill>
            </a:ln>
          </c:spPr>
        </c:majorGridlines>
        <c:title>
          <c:tx>
            <c:strRef>
              <c:f>Introduction!$D$11</c:f>
              <c:strCache>
                <c:ptCount val="1"/>
                <c:pt idx="0">
                  <c:v>25q15</c:v>
                </c:pt>
              </c:strCache>
            </c:strRef>
          </c:tx>
          <c:layout>
            <c:manualLayout>
              <c:xMode val="edge"/>
              <c:yMode val="edge"/>
              <c:x val="7.9063028984939358E-4"/>
              <c:y val="0.38752884606790988"/>
            </c:manualLayout>
          </c:layout>
          <c:txPr>
            <a:bodyPr rot="-5400000" vert="horz" anchor="ctr" anchorCtr="0"/>
            <a:lstStyle/>
            <a:p>
              <a:pPr algn="l">
                <a:defRPr i="1" baseline="0"/>
              </a:pPr>
              <a:endParaRPr lang="en-US"/>
            </a:p>
          </c:txPr>
        </c:title>
        <c:numFmt formatCode="#,##0.00" sourceLinked="0"/>
        <c:tickLblPos val="nextTo"/>
        <c:spPr>
          <a:ln>
            <a:solidFill>
              <a:schemeClr val="tx1">
                <a:lumMod val="65000"/>
                <a:lumOff val="35000"/>
              </a:schemeClr>
            </a:solidFill>
          </a:ln>
        </c:spPr>
        <c:crossAx val="83056128"/>
        <c:crosses val="autoZero"/>
        <c:crossBetween val="midCat"/>
        <c:majorUnit val="0.05"/>
      </c:valAx>
      <c:spPr>
        <a:solidFill>
          <a:schemeClr val="bg1"/>
        </a:solidFill>
        <a:ln w="6350"/>
      </c:spPr>
    </c:plotArea>
    <c:legend>
      <c:legendPos val="b"/>
      <c:layout>
        <c:manualLayout>
          <c:xMode val="edge"/>
          <c:yMode val="edge"/>
          <c:x val="0.23309441778434112"/>
          <c:y val="0.92588803418803756"/>
          <c:w val="0.57691091423649565"/>
          <c:h val="6.6359724848584531E-2"/>
        </c:manualLayout>
      </c:layout>
    </c:legend>
    <c:plotVisOnly val="1"/>
  </c:chart>
  <c:spPr>
    <a:solidFill>
      <a:srgbClr val="D7E6E6"/>
    </a:solidFill>
    <a:ln>
      <a:noFill/>
    </a:ln>
  </c:spPr>
  <c:txPr>
    <a:bodyPr/>
    <a:lstStyle/>
    <a:p>
      <a:pPr>
        <a:defRPr sz="1200">
          <a:latin typeface="Verdana" pitchFamily="34" charset="0"/>
        </a:defRPr>
      </a:pPr>
      <a:endParaRPr lang="en-US"/>
    </a:p>
  </c:txPr>
  <c:printSettings>
    <c:headerFooter/>
    <c:pageMargins b="0.74803149606299979" l="0.70866141732284338" r="0.70866141732284338" t="0.74803149606299979" header="0.31496062992126683" footer="0.3149606299212668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ZA"/>
  <c:chart>
    <c:autoTitleDeleted val="1"/>
    <c:plotArea>
      <c:layout>
        <c:manualLayout>
          <c:layoutTarget val="inner"/>
          <c:xMode val="edge"/>
          <c:yMode val="edge"/>
          <c:x val="7.4601400180668478E-2"/>
          <c:y val="5.1219078857455254E-2"/>
          <c:w val="0.89174488790342465"/>
          <c:h val="0.77329452991453063"/>
        </c:manualLayout>
      </c:layout>
      <c:scatterChart>
        <c:scatterStyle val="lineMarker"/>
        <c:ser>
          <c:idx val="1"/>
          <c:order val="0"/>
          <c:tx>
            <c:strRef>
              <c:f>Calculations!$C$47</c:f>
              <c:strCache>
                <c:ptCount val="1"/>
                <c:pt idx="0">
                  <c:v>All brothers</c:v>
                </c:pt>
              </c:strCache>
            </c:strRef>
          </c:tx>
          <c:spPr>
            <a:ln>
              <a:solidFill>
                <a:srgbClr val="0070C0"/>
              </a:solidFill>
              <a:prstDash val="solid"/>
            </a:ln>
          </c:spPr>
          <c:marker>
            <c:symbol val="none"/>
          </c:marker>
          <c:xVal>
            <c:numRef>
              <c:f>Calculations!$K$50:$K$55</c:f>
              <c:numCache>
                <c:formatCode>0.0_)</c:formatCode>
                <c:ptCount val="6"/>
                <c:pt idx="0">
                  <c:v>2000.0307393002993</c:v>
                </c:pt>
                <c:pt idx="1">
                  <c:v>1997.7479029776007</c:v>
                </c:pt>
                <c:pt idx="2">
                  <c:v>1995.6201837843294</c:v>
                </c:pt>
                <c:pt idx="3">
                  <c:v>1993.6773807208722</c:v>
                </c:pt>
                <c:pt idx="4">
                  <c:v>1991.7712344243539</c:v>
                </c:pt>
                <c:pt idx="5">
                  <c:v>1990.0382959346555</c:v>
                </c:pt>
              </c:numCache>
            </c:numRef>
          </c:xVal>
          <c:yVal>
            <c:numRef>
              <c:f>Calculations!$J$50:$J$55</c:f>
              <c:numCache>
                <c:formatCode>0.000_)</c:formatCode>
                <c:ptCount val="6"/>
                <c:pt idx="0">
                  <c:v>0.16258732045599744</c:v>
                </c:pt>
                <c:pt idx="1">
                  <c:v>0.12470536612247285</c:v>
                </c:pt>
                <c:pt idx="2">
                  <c:v>9.8766603083432769E-2</c:v>
                </c:pt>
                <c:pt idx="3">
                  <c:v>7.9781378313020568E-2</c:v>
                </c:pt>
                <c:pt idx="4">
                  <c:v>9.7632115073110315E-2</c:v>
                </c:pt>
                <c:pt idx="5">
                  <c:v>0.10696021241432696</c:v>
                </c:pt>
              </c:numCache>
            </c:numRef>
          </c:yVal>
        </c:ser>
        <c:ser>
          <c:idx val="3"/>
          <c:order val="1"/>
          <c:tx>
            <c:strRef>
              <c:f>Calculations!$C$58</c:f>
              <c:strCache>
                <c:ptCount val="1"/>
                <c:pt idx="0">
                  <c:v>All sisters</c:v>
                </c:pt>
              </c:strCache>
            </c:strRef>
          </c:tx>
          <c:spPr>
            <a:ln>
              <a:solidFill>
                <a:srgbClr val="C037C0"/>
              </a:solidFill>
            </a:ln>
          </c:spPr>
          <c:marker>
            <c:symbol val="none"/>
          </c:marker>
          <c:xVal>
            <c:numRef>
              <c:f>Calculations!$K$61:$K$66</c:f>
              <c:numCache>
                <c:formatCode>0.0_)</c:formatCode>
                <c:ptCount val="6"/>
                <c:pt idx="0">
                  <c:v>2000.0323532759769</c:v>
                </c:pt>
                <c:pt idx="1">
                  <c:v>1997.7273130295673</c:v>
                </c:pt>
                <c:pt idx="2">
                  <c:v>1995.5680755798189</c:v>
                </c:pt>
                <c:pt idx="3">
                  <c:v>1993.5686234456812</c:v>
                </c:pt>
                <c:pt idx="4">
                  <c:v>1991.7308771823004</c:v>
                </c:pt>
                <c:pt idx="5">
                  <c:v>1989.9511687675511</c:v>
                </c:pt>
              </c:numCache>
            </c:numRef>
          </c:xVal>
          <c:yVal>
            <c:numRef>
              <c:f>Calculations!$J$61:$J$66</c:f>
              <c:numCache>
                <c:formatCode>0.000_)</c:formatCode>
                <c:ptCount val="6"/>
                <c:pt idx="0">
                  <c:v>0.15906337234852597</c:v>
                </c:pt>
                <c:pt idx="1">
                  <c:v>0.1445741499046248</c:v>
                </c:pt>
                <c:pt idx="2">
                  <c:v>0.12491405546830081</c:v>
                </c:pt>
                <c:pt idx="3">
                  <c:v>0.11112475817814216</c:v>
                </c:pt>
                <c:pt idx="4">
                  <c:v>0.10466975787571997</c:v>
                </c:pt>
                <c:pt idx="5">
                  <c:v>0.11676939868278735</c:v>
                </c:pt>
              </c:numCache>
            </c:numRef>
          </c:yVal>
        </c:ser>
        <c:axId val="83235200"/>
        <c:axId val="83237120"/>
      </c:scatterChart>
      <c:valAx>
        <c:axId val="83235200"/>
        <c:scaling>
          <c:orientation val="minMax"/>
        </c:scaling>
        <c:axPos val="b"/>
        <c:title>
          <c:tx>
            <c:rich>
              <a:bodyPr/>
              <a:lstStyle/>
              <a:p>
                <a:pPr>
                  <a:defRPr/>
                </a:pPr>
                <a:r>
                  <a:rPr lang="en-GB"/>
                  <a:t>Date</a:t>
                </a:r>
              </a:p>
            </c:rich>
          </c:tx>
          <c:layout>
            <c:manualLayout>
              <c:xMode val="edge"/>
              <c:yMode val="edge"/>
              <c:x val="0.49723873097904348"/>
              <c:y val="0.88127846153846168"/>
            </c:manualLayout>
          </c:layout>
        </c:title>
        <c:numFmt formatCode="0" sourceLinked="0"/>
        <c:tickLblPos val="low"/>
        <c:spPr>
          <a:ln>
            <a:solidFill>
              <a:schemeClr val="tx1">
                <a:lumMod val="65000"/>
                <a:lumOff val="35000"/>
              </a:schemeClr>
            </a:solidFill>
          </a:ln>
        </c:spPr>
        <c:crossAx val="83237120"/>
        <c:crossesAt val="-1"/>
        <c:crossBetween val="midCat"/>
      </c:valAx>
      <c:valAx>
        <c:axId val="83237120"/>
        <c:scaling>
          <c:orientation val="minMax"/>
        </c:scaling>
        <c:axPos val="l"/>
        <c:majorGridlines>
          <c:spPr>
            <a:ln>
              <a:solidFill>
                <a:schemeClr val="bg1">
                  <a:lumMod val="75000"/>
                </a:schemeClr>
              </a:solidFill>
            </a:ln>
          </c:spPr>
        </c:majorGridlines>
        <c:title>
          <c:tx>
            <c:strRef>
              <c:f>Introduction!$D$11</c:f>
              <c:strCache>
                <c:ptCount val="1"/>
                <c:pt idx="0">
                  <c:v>25q15</c:v>
                </c:pt>
              </c:strCache>
            </c:strRef>
          </c:tx>
          <c:layout>
            <c:manualLayout>
              <c:xMode val="edge"/>
              <c:yMode val="edge"/>
              <c:x val="7.9063037124214451E-4"/>
              <c:y val="0.39187675453611781"/>
            </c:manualLayout>
          </c:layout>
          <c:txPr>
            <a:bodyPr rot="-5400000" vert="horz" anchor="ctr" anchorCtr="0"/>
            <a:lstStyle/>
            <a:p>
              <a:pPr algn="l">
                <a:defRPr i="1" baseline="0"/>
              </a:pPr>
              <a:endParaRPr lang="en-US"/>
            </a:p>
          </c:txPr>
        </c:title>
        <c:numFmt formatCode="#,##0.00" sourceLinked="0"/>
        <c:tickLblPos val="nextTo"/>
        <c:spPr>
          <a:ln>
            <a:solidFill>
              <a:schemeClr val="tx1">
                <a:lumMod val="65000"/>
                <a:lumOff val="35000"/>
              </a:schemeClr>
            </a:solidFill>
          </a:ln>
        </c:spPr>
        <c:crossAx val="83235200"/>
        <c:crosses val="autoZero"/>
        <c:crossBetween val="midCat"/>
        <c:majorUnit val="0.05"/>
      </c:valAx>
      <c:spPr>
        <a:solidFill>
          <a:schemeClr val="bg1"/>
        </a:solidFill>
        <a:ln w="6350"/>
      </c:spPr>
    </c:plotArea>
    <c:legend>
      <c:legendPos val="b"/>
      <c:layout>
        <c:manualLayout>
          <c:xMode val="edge"/>
          <c:yMode val="edge"/>
          <c:x val="0.23309441778434123"/>
          <c:y val="0.92588803418803789"/>
          <c:w val="0.57691091423649565"/>
          <c:h val="6.6359724848584531E-2"/>
        </c:manualLayout>
      </c:layout>
    </c:legend>
    <c:plotVisOnly val="1"/>
  </c:chart>
  <c:spPr>
    <a:solidFill>
      <a:srgbClr val="D7E6E6"/>
    </a:solidFill>
    <a:ln>
      <a:noFill/>
    </a:ln>
  </c:spPr>
  <c:txPr>
    <a:bodyPr/>
    <a:lstStyle/>
    <a:p>
      <a:pPr>
        <a:defRPr sz="1200">
          <a:latin typeface="Verdana" pitchFamily="34" charset="0"/>
        </a:defRPr>
      </a:pPr>
      <a:endParaRPr lang="en-US"/>
    </a:p>
  </c:txPr>
  <c:printSettings>
    <c:headerFooter/>
    <c:pageMargins b="0.74803149606300001" l="0.70866141732284371" r="0.70866141732284371" t="0.74803149606300001" header="0.31496062992126705" footer="0.31496062992126705"/>
    <c:pageSetup paperSize="9"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569769</xdr:colOff>
      <xdr:row>34</xdr:row>
      <xdr:rowOff>111125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22225</xdr:rowOff>
    </xdr:from>
    <xdr:to>
      <xdr:col>15</xdr:col>
      <xdr:colOff>569768</xdr:colOff>
      <xdr:row>71</xdr:row>
      <xdr:rowOff>85725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I~1/LOCALS~1/Temp/Orphanhood%20metho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Maternal orphanhood"/>
      <sheetName val="Paternal orphanhood"/>
      <sheetName val="Graphs"/>
      <sheetName val="Model data"/>
    </sheetNames>
    <sheetDataSet>
      <sheetData sheetId="0"/>
      <sheetData sheetId="1">
        <row r="1">
          <cell r="R1">
            <v>1999.65</v>
          </cell>
        </row>
        <row r="29">
          <cell r="D29">
            <v>26.750483870967741</v>
          </cell>
        </row>
      </sheetData>
      <sheetData sheetId="2">
        <row r="1">
          <cell r="S1">
            <v>1999.65</v>
          </cell>
        </row>
        <row r="17">
          <cell r="C17">
            <v>32.96050811424012</v>
          </cell>
        </row>
      </sheetData>
      <sheetData sheetId="3">
        <row r="17">
          <cell r="C17">
            <v>27.96050811424012</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indirect-estimation-adult-mortality-data-sibling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tabColor theme="5" tint="0.59999389629810485"/>
    <pageSetUpPr fitToPage="1"/>
  </sheetPr>
  <dimension ref="A1:H62"/>
  <sheetViews>
    <sheetView showGridLines="0" showRowColHeaders="0" tabSelected="1" zoomScaleNormal="100" workbookViewId="0">
      <selection activeCell="D9" sqref="D9"/>
    </sheetView>
  </sheetViews>
  <sheetFormatPr defaultRowHeight="15"/>
  <cols>
    <col min="1" max="1" width="4" style="106" customWidth="1"/>
    <col min="2" max="2" width="87.42578125" style="62" customWidth="1"/>
    <col min="3" max="3" width="28.42578125" style="62" customWidth="1"/>
    <col min="4" max="4" width="16.85546875" style="62" customWidth="1"/>
    <col min="5" max="5" width="14.28515625" style="62" customWidth="1"/>
    <col min="6" max="6" width="14.85546875" style="62" customWidth="1"/>
    <col min="7" max="7" width="14" style="62" customWidth="1"/>
    <col min="8" max="16384" width="9.140625" style="62"/>
  </cols>
  <sheetData>
    <row r="1" spans="1:4" ht="15.75">
      <c r="B1" s="60" t="s">
        <v>36</v>
      </c>
      <c r="C1" s="61" t="s">
        <v>27</v>
      </c>
    </row>
    <row r="2" spans="1:4" s="64" customFormat="1" ht="15.75">
      <c r="A2" s="107"/>
      <c r="B2" s="63"/>
    </row>
    <row r="3" spans="1:4" s="64" customFormat="1">
      <c r="A3" s="107"/>
      <c r="B3" s="65" t="s">
        <v>28</v>
      </c>
    </row>
    <row r="4" spans="1:4" s="64" customFormat="1">
      <c r="A4" s="107"/>
      <c r="B4" s="143" t="s">
        <v>82</v>
      </c>
      <c r="C4" s="66"/>
    </row>
    <row r="5" spans="1:4" s="67" customFormat="1" ht="15.75" customHeight="1">
      <c r="A5" s="108"/>
      <c r="B5" s="63"/>
      <c r="C5" s="64"/>
      <c r="D5" s="62"/>
    </row>
    <row r="6" spans="1:4" ht="78.75" customHeight="1">
      <c r="B6" s="67" t="s">
        <v>38</v>
      </c>
      <c r="C6" s="67"/>
      <c r="D6" s="67"/>
    </row>
    <row r="7" spans="1:4" ht="15.75" thickBot="1"/>
    <row r="8" spans="1:4" ht="16.5" thickBot="1">
      <c r="B8" s="68" t="s">
        <v>29</v>
      </c>
      <c r="C8" s="149" t="s">
        <v>30</v>
      </c>
      <c r="D8" s="150"/>
    </row>
    <row r="9" spans="1:4" ht="15.75" customHeight="1">
      <c r="A9" s="106" t="s">
        <v>43</v>
      </c>
      <c r="B9" s="108" t="s">
        <v>53</v>
      </c>
      <c r="C9" s="69" t="s">
        <v>31</v>
      </c>
      <c r="D9" s="144" t="s">
        <v>18</v>
      </c>
    </row>
    <row r="10" spans="1:4" ht="31.5" customHeight="1">
      <c r="A10" s="106" t="s">
        <v>44</v>
      </c>
      <c r="B10" s="108" t="s">
        <v>54</v>
      </c>
      <c r="C10" s="70" t="s">
        <v>32</v>
      </c>
      <c r="D10" s="145" t="s">
        <v>41</v>
      </c>
    </row>
    <row r="11" spans="1:4" ht="31.5" customHeight="1">
      <c r="A11" s="106" t="s">
        <v>45</v>
      </c>
      <c r="B11" s="108" t="s">
        <v>52</v>
      </c>
      <c r="C11" s="70" t="s">
        <v>34</v>
      </c>
      <c r="D11" s="146" t="s">
        <v>37</v>
      </c>
    </row>
    <row r="12" spans="1:4" ht="31.5" customHeight="1" thickBot="1">
      <c r="A12" s="106" t="s">
        <v>46</v>
      </c>
      <c r="B12" s="108" t="s">
        <v>67</v>
      </c>
      <c r="C12" s="71" t="s">
        <v>35</v>
      </c>
      <c r="D12" s="147">
        <v>37741</v>
      </c>
    </row>
    <row r="13" spans="1:4" s="67" customFormat="1" ht="47.25" customHeight="1">
      <c r="A13" s="108" t="s">
        <v>47</v>
      </c>
      <c r="B13" s="108" t="s">
        <v>76</v>
      </c>
      <c r="D13" s="72"/>
    </row>
    <row r="14" spans="1:4" ht="47.25" customHeight="1">
      <c r="A14" s="106" t="s">
        <v>48</v>
      </c>
      <c r="B14" s="108" t="s">
        <v>77</v>
      </c>
      <c r="C14" s="67"/>
      <c r="D14" s="73"/>
    </row>
    <row r="15" spans="1:4" ht="47.25" customHeight="1">
      <c r="A15" s="106" t="s">
        <v>49</v>
      </c>
      <c r="B15" s="108" t="s">
        <v>78</v>
      </c>
      <c r="C15" s="67"/>
    </row>
    <row r="16" spans="1:4" ht="47.25" customHeight="1">
      <c r="A16" s="106" t="s">
        <v>50</v>
      </c>
      <c r="B16" s="148" t="s">
        <v>79</v>
      </c>
    </row>
    <row r="17" spans="1:2" ht="47.25" customHeight="1">
      <c r="A17" s="110" t="s">
        <v>55</v>
      </c>
      <c r="B17" s="108" t="s">
        <v>80</v>
      </c>
    </row>
    <row r="18" spans="1:2" ht="47.25" customHeight="1">
      <c r="A18" s="106" t="s">
        <v>51</v>
      </c>
      <c r="B18" s="108" t="s">
        <v>81</v>
      </c>
    </row>
    <row r="19" spans="1:2">
      <c r="B19" s="106"/>
    </row>
    <row r="20" spans="1:2">
      <c r="B20" s="109"/>
    </row>
    <row r="42" spans="2:8">
      <c r="C42" s="74"/>
      <c r="D42" s="74"/>
      <c r="E42" s="75"/>
      <c r="F42" s="75"/>
      <c r="G42" s="75"/>
      <c r="H42" s="74"/>
    </row>
    <row r="43" spans="2:8" ht="15.75">
      <c r="B43" s="76"/>
      <c r="H43" s="77"/>
    </row>
    <row r="44" spans="2:8">
      <c r="B44" s="76"/>
      <c r="H44" s="74"/>
    </row>
    <row r="45" spans="2:8">
      <c r="B45" s="76"/>
      <c r="H45" s="74"/>
    </row>
    <row r="46" spans="2:8">
      <c r="B46" s="76"/>
      <c r="H46" s="74"/>
    </row>
    <row r="47" spans="2:8">
      <c r="B47" s="76"/>
      <c r="H47" s="74"/>
    </row>
    <row r="48" spans="2:8">
      <c r="B48" s="76"/>
      <c r="H48" s="74"/>
    </row>
    <row r="49" spans="2:8">
      <c r="B49" s="76"/>
      <c r="H49" s="74"/>
    </row>
    <row r="50" spans="2:8">
      <c r="B50" s="76"/>
      <c r="H50" s="74"/>
    </row>
    <row r="51" spans="2:8">
      <c r="B51" s="76"/>
      <c r="H51" s="74"/>
    </row>
    <row r="52" spans="2:8">
      <c r="B52" s="76"/>
      <c r="H52" s="74"/>
    </row>
    <row r="53" spans="2:8">
      <c r="B53" s="76"/>
      <c r="H53" s="74"/>
    </row>
    <row r="54" spans="2:8">
      <c r="B54" s="76"/>
      <c r="H54" s="74"/>
    </row>
    <row r="55" spans="2:8">
      <c r="B55" s="76"/>
      <c r="H55" s="74"/>
    </row>
    <row r="56" spans="2:8">
      <c r="B56" s="76"/>
      <c r="H56" s="74"/>
    </row>
    <row r="57" spans="2:8">
      <c r="B57" s="76"/>
      <c r="H57" s="74"/>
    </row>
    <row r="58" spans="2:8">
      <c r="B58" s="76"/>
      <c r="H58" s="74"/>
    </row>
    <row r="59" spans="2:8">
      <c r="B59" s="76"/>
      <c r="C59" s="75"/>
      <c r="D59" s="75"/>
      <c r="E59" s="78"/>
      <c r="F59" s="78"/>
      <c r="G59" s="75"/>
      <c r="H59" s="74"/>
    </row>
    <row r="60" spans="2:8">
      <c r="B60" s="76"/>
      <c r="E60" s="79"/>
      <c r="F60" s="80"/>
    </row>
    <row r="61" spans="2:8">
      <c r="E61" s="79"/>
      <c r="F61" s="80"/>
    </row>
    <row r="62" spans="2:8">
      <c r="E62" s="74"/>
      <c r="F62" s="74"/>
    </row>
  </sheetData>
  <sheetProtection sheet="1" objects="1" scenarios="1" selectLockedCells="1"/>
  <mergeCells count="1">
    <mergeCell ref="C8:D8"/>
  </mergeCells>
  <dataValidations count="4">
    <dataValidation type="date" operator="greaterThanOrEqual" allowBlank="1" showInputMessage="1" showErrorMessage="1" promptTitle="Date input" prompt="Please input the date using the default date format on your computer." sqref="D12">
      <formula1>1</formula1>
    </dataValidation>
    <dataValidation type="list" showInputMessage="1" showErrorMessage="1" sqref="D10">
      <formula1>Model_LTs</formula1>
    </dataValidation>
    <dataValidation type="list" allowBlank="1" showInputMessage="1" showErrorMessage="1" promptTitle="Select mortality index" sqref="D11">
      <formula1>"45q15,35q15,25q15"</formula1>
    </dataValidation>
    <dataValidation type="list" showDropDown="1" showInputMessage="1" showErrorMessage="1" sqref="B4">
      <formula1>"http://demographicestimation.iussp.org/content/indirect-estimation-adult-mortality-data-siblings"</formula1>
    </dataValidation>
  </dataValidations>
  <hyperlinks>
    <hyperlink ref="B4" r:id="rId1"/>
  </hyperlinks>
  <pageMargins left="0.70866141732283472" right="0.70866141732283472" top="0.74803149606299213" bottom="0.74803149606299213" header="0.31496062992125984" footer="0.31496062992125984"/>
  <pageSetup paperSize="9" scale="59" fitToHeight="0" orientation="portrait" r:id="rId2"/>
  <headerFooter>
    <oddHeader>&amp;L&amp;"Arial,Bold"&amp;14Tools for Demographic Estimation&amp;R&amp;"Arial,Bold"&amp;14Adult siblings</oddHeader>
    <oddFooter>&amp;L&amp;F&amp;R&amp;D  &amp;T</oddFooter>
  </headerFooter>
</worksheet>
</file>

<file path=xl/worksheets/sheet2.xml><?xml version="1.0" encoding="utf-8"?>
<worksheet xmlns="http://schemas.openxmlformats.org/spreadsheetml/2006/main" xmlns:r="http://schemas.openxmlformats.org/officeDocument/2006/relationships">
  <sheetPr>
    <tabColor theme="6" tint="0.59999389629810485"/>
  </sheetPr>
  <dimension ref="A1:M32"/>
  <sheetViews>
    <sheetView workbookViewId="0">
      <selection activeCell="G3" sqref="G3"/>
    </sheetView>
  </sheetViews>
  <sheetFormatPr defaultRowHeight="12.75"/>
  <cols>
    <col min="1" max="1" width="10.85546875" customWidth="1"/>
    <col min="2" max="2" width="14.7109375" customWidth="1"/>
    <col min="3" max="3" width="14.140625" customWidth="1"/>
    <col min="4" max="4" width="14.7109375" customWidth="1"/>
    <col min="5" max="5" width="15.28515625" customWidth="1"/>
    <col min="6" max="7" width="14.5703125" customWidth="1"/>
    <col min="8" max="8" width="5.5703125" customWidth="1"/>
  </cols>
  <sheetData>
    <row r="1" spans="1:13" ht="15.75" customHeight="1">
      <c r="A1" s="119" t="s">
        <v>56</v>
      </c>
      <c r="I1" s="1" t="s">
        <v>61</v>
      </c>
      <c r="K1" s="2"/>
      <c r="L1" s="2"/>
      <c r="M1" s="2"/>
    </row>
    <row r="2" spans="1:13" ht="15.75" customHeight="1">
      <c r="A2" s="113" t="s">
        <v>25</v>
      </c>
      <c r="B2" s="113" t="s">
        <v>33</v>
      </c>
      <c r="C2" s="113" t="s">
        <v>39</v>
      </c>
      <c r="D2" s="113" t="s">
        <v>40</v>
      </c>
      <c r="E2" s="113" t="s">
        <v>41</v>
      </c>
      <c r="F2" s="113" t="s">
        <v>42</v>
      </c>
      <c r="G2" s="113" t="s">
        <v>66</v>
      </c>
      <c r="I2" s="32" t="s">
        <v>60</v>
      </c>
      <c r="K2" s="2"/>
      <c r="L2" s="2"/>
      <c r="M2" s="2"/>
    </row>
    <row r="3" spans="1:13" ht="15.75" customHeight="1">
      <c r="A3" s="114">
        <v>15</v>
      </c>
      <c r="B3" s="141">
        <v>-1.0121945536850769</v>
      </c>
      <c r="C3" s="141">
        <v>-0.97971406825728613</v>
      </c>
      <c r="D3" s="141">
        <v>-0.96635456814626275</v>
      </c>
      <c r="E3" s="141">
        <v>-0.88990310948808893</v>
      </c>
      <c r="F3" s="141">
        <v>-1.0293119689456429</v>
      </c>
      <c r="G3" s="128"/>
      <c r="I3" s="105"/>
      <c r="J3" s="151" t="s">
        <v>6</v>
      </c>
      <c r="K3" s="151"/>
      <c r="L3" s="151" t="s">
        <v>7</v>
      </c>
      <c r="M3" s="151"/>
    </row>
    <row r="4" spans="1:13" ht="15.75" customHeight="1">
      <c r="A4" s="115">
        <v>20</v>
      </c>
      <c r="B4" s="141">
        <v>-0.97234684182353803</v>
      </c>
      <c r="C4" s="141">
        <v>-0.94156371692343144</v>
      </c>
      <c r="D4" s="141">
        <v>-0.91382222014342573</v>
      </c>
      <c r="E4" s="141">
        <v>-0.85999289910331278</v>
      </c>
      <c r="F4" s="141">
        <v>-0.97893414503700538</v>
      </c>
      <c r="G4" s="128"/>
      <c r="I4" s="12" t="s">
        <v>25</v>
      </c>
      <c r="J4" s="12" t="s">
        <v>15</v>
      </c>
      <c r="K4" s="12" t="s">
        <v>16</v>
      </c>
      <c r="L4" s="13" t="s">
        <v>15</v>
      </c>
      <c r="M4" s="13" t="s">
        <v>16</v>
      </c>
    </row>
    <row r="5" spans="1:13" ht="15.75" customHeight="1">
      <c r="A5" s="115">
        <v>25</v>
      </c>
      <c r="B5" s="141">
        <v>-0.92078751270821413</v>
      </c>
      <c r="C5" s="141">
        <v>-0.89159541950333177</v>
      </c>
      <c r="D5" s="141">
        <v>-0.85013265027358209</v>
      </c>
      <c r="E5" s="141">
        <v>-0.82016153698599226</v>
      </c>
      <c r="F5" s="141">
        <v>-0.91633966970304337</v>
      </c>
      <c r="G5" s="128"/>
      <c r="I5" s="14"/>
      <c r="J5" s="14"/>
      <c r="K5" s="14"/>
      <c r="L5" s="15"/>
      <c r="M5" s="15"/>
    </row>
    <row r="6" spans="1:13" ht="15.75" customHeight="1">
      <c r="A6" s="115">
        <v>30</v>
      </c>
      <c r="B6" s="141">
        <v>-0.86548423243967132</v>
      </c>
      <c r="C6" s="141">
        <v>-0.84219551169775642</v>
      </c>
      <c r="D6" s="141">
        <v>-0.78726242697886062</v>
      </c>
      <c r="E6" s="141">
        <v>-0.78007392332133241</v>
      </c>
      <c r="F6" s="141">
        <v>-0.85459253778955946</v>
      </c>
      <c r="G6" s="128"/>
      <c r="I6" s="117">
        <v>25</v>
      </c>
      <c r="J6" s="14">
        <v>-2.9999999999999997E-4</v>
      </c>
      <c r="K6" s="14">
        <v>1.0011000000000001</v>
      </c>
      <c r="L6" s="17">
        <v>3.23</v>
      </c>
      <c r="M6" s="17">
        <v>1.1200000000000001</v>
      </c>
    </row>
    <row r="7" spans="1:13" ht="15.75" customHeight="1">
      <c r="A7" s="115">
        <v>35</v>
      </c>
      <c r="B7" s="141">
        <v>-0.80533674084601314</v>
      </c>
      <c r="C7" s="141">
        <v>-0.79104803230330434</v>
      </c>
      <c r="D7" s="141">
        <v>-0.72474545944961821</v>
      </c>
      <c r="E7" s="141">
        <v>-0.73709896740170688</v>
      </c>
      <c r="F7" s="141">
        <v>-0.79123192333414838</v>
      </c>
      <c r="G7" s="128"/>
      <c r="I7" s="117">
        <v>30</v>
      </c>
      <c r="J7" s="14">
        <v>-0.15459999999999999</v>
      </c>
      <c r="K7" s="14">
        <v>1.1559999999999999</v>
      </c>
      <c r="L7" s="17">
        <v>5.46</v>
      </c>
      <c r="M7" s="17">
        <v>1.95</v>
      </c>
    </row>
    <row r="8" spans="1:13" ht="15.75" customHeight="1">
      <c r="A8" s="115">
        <v>40</v>
      </c>
      <c r="B8" s="141">
        <v>-0.73732521540819196</v>
      </c>
      <c r="C8" s="141">
        <v>-0.73425391825061403</v>
      </c>
      <c r="D8" s="141">
        <v>-0.66077403595339856</v>
      </c>
      <c r="E8" s="141">
        <v>-0.69020740216054988</v>
      </c>
      <c r="F8" s="141">
        <v>-0.72290929940989257</v>
      </c>
      <c r="G8" s="128"/>
      <c r="I8" s="117">
        <v>35</v>
      </c>
      <c r="J8" s="14">
        <v>-0.16450000000000001</v>
      </c>
      <c r="K8" s="14">
        <v>1.1659999999999999</v>
      </c>
      <c r="L8" s="17">
        <v>7.52</v>
      </c>
      <c r="M8" s="17">
        <v>2.78</v>
      </c>
    </row>
    <row r="9" spans="1:13" ht="15.75" customHeight="1">
      <c r="A9" s="115">
        <v>45</v>
      </c>
      <c r="B9" s="141">
        <v>-0.65863624320988345</v>
      </c>
      <c r="C9" s="141">
        <v>-0.66825754255920489</v>
      </c>
      <c r="D9" s="141">
        <v>-0.5904613819796557</v>
      </c>
      <c r="E9" s="141">
        <v>-0.63449440257961387</v>
      </c>
      <c r="F9" s="141">
        <v>-0.6461549890735192</v>
      </c>
      <c r="G9" s="128"/>
      <c r="I9" s="117">
        <v>40</v>
      </c>
      <c r="J9" s="14">
        <v>-0.13880000000000001</v>
      </c>
      <c r="K9" s="14">
        <v>1.1406000000000001</v>
      </c>
      <c r="L9" s="17">
        <v>9.3800000000000008</v>
      </c>
      <c r="M9" s="17">
        <v>3.62</v>
      </c>
    </row>
    <row r="10" spans="1:13" ht="15.75" customHeight="1">
      <c r="A10" s="115">
        <v>50</v>
      </c>
      <c r="B10" s="141">
        <v>-0.56432091512237903</v>
      </c>
      <c r="C10" s="141">
        <v>-0.58660888869906025</v>
      </c>
      <c r="D10" s="141">
        <v>-0.51474890543256313</v>
      </c>
      <c r="E10" s="141">
        <v>-0.56821295557201257</v>
      </c>
      <c r="F10" s="141">
        <v>-0.55659173180953114</v>
      </c>
      <c r="G10" s="128"/>
      <c r="I10" s="117">
        <v>45</v>
      </c>
      <c r="J10" s="14">
        <v>-0.114</v>
      </c>
      <c r="K10" s="14">
        <v>1.1168</v>
      </c>
      <c r="L10" s="17">
        <v>11</v>
      </c>
      <c r="M10" s="17">
        <v>4.45</v>
      </c>
    </row>
    <row r="11" spans="1:13" ht="15.75" customHeight="1">
      <c r="A11" s="115">
        <v>55</v>
      </c>
      <c r="B11" s="141">
        <v>-0.44835796349979129</v>
      </c>
      <c r="C11" s="141">
        <v>-0.48111641634940366</v>
      </c>
      <c r="D11" s="141">
        <v>-0.42188099777551347</v>
      </c>
      <c r="E11" s="141">
        <v>-0.48239734581505644</v>
      </c>
      <c r="F11" s="141">
        <v>-0.44666706004400114</v>
      </c>
      <c r="G11" s="128"/>
      <c r="I11" s="118">
        <v>50</v>
      </c>
      <c r="J11" s="18">
        <v>-0.1018</v>
      </c>
      <c r="K11" s="18">
        <v>1.1066</v>
      </c>
      <c r="L11" s="17">
        <v>12.32</v>
      </c>
      <c r="M11" s="17">
        <v>5.28</v>
      </c>
    </row>
    <row r="12" spans="1:13" ht="15.75" customHeight="1">
      <c r="A12" s="115">
        <v>60</v>
      </c>
      <c r="B12" s="141">
        <v>-0.30638850188113281</v>
      </c>
      <c r="C12" s="141">
        <v>-0.34745214284807552</v>
      </c>
      <c r="D12" s="141">
        <v>-0.31373408763068089</v>
      </c>
      <c r="E12" s="141">
        <v>-0.37368650277193127</v>
      </c>
      <c r="F12" s="141">
        <v>-0.31288957869926254</v>
      </c>
      <c r="G12" s="128"/>
      <c r="I12" s="19"/>
      <c r="J12" s="19"/>
      <c r="K12" s="19"/>
      <c r="L12" s="19"/>
      <c r="M12" s="19"/>
    </row>
    <row r="13" spans="1:13" ht="15.75" customHeight="1">
      <c r="A13" s="115">
        <v>65</v>
      </c>
      <c r="B13" s="141">
        <v>-0.13218620461701414</v>
      </c>
      <c r="C13" s="141">
        <v>-0.17916315353789958</v>
      </c>
      <c r="D13" s="141">
        <v>-0.17374005998585826</v>
      </c>
      <c r="E13" s="141">
        <v>-0.22956293913585316</v>
      </c>
      <c r="F13" s="141">
        <v>-0.14574826715382799</v>
      </c>
      <c r="G13" s="128"/>
    </row>
    <row r="14" spans="1:13" ht="15.75" customHeight="1">
      <c r="A14" s="115">
        <v>70</v>
      </c>
      <c r="B14" s="141">
        <v>8.1075417880201409E-2</v>
      </c>
      <c r="C14" s="141">
        <v>3.4873769526037102E-2</v>
      </c>
      <c r="D14" s="141">
        <v>7.709813626405328E-3</v>
      </c>
      <c r="E14" s="141">
        <v>-4.0702942595531359E-2</v>
      </c>
      <c r="F14" s="141">
        <v>6.0162515402529336E-2</v>
      </c>
      <c r="G14" s="128"/>
    </row>
    <row r="15" spans="1:13" ht="15.75" customHeight="1">
      <c r="A15" s="115">
        <v>75</v>
      </c>
      <c r="B15" s="141">
        <v>0.34157292464829403</v>
      </c>
      <c r="C15" s="141">
        <v>0.3123474009290419</v>
      </c>
      <c r="D15" s="141">
        <v>0.24438970566438267</v>
      </c>
      <c r="E15" s="141">
        <v>0.21969545818577857</v>
      </c>
      <c r="F15" s="141">
        <v>0.32200302729512403</v>
      </c>
      <c r="G15" s="128"/>
    </row>
    <row r="16" spans="1:13" ht="15.75" customHeight="1">
      <c r="A16" s="115">
        <v>80</v>
      </c>
      <c r="B16" s="141">
        <v>0.6615291707175992</v>
      </c>
      <c r="C16" s="141">
        <v>0.67726953010875401</v>
      </c>
      <c r="D16" s="141">
        <v>0.5542075593189103</v>
      </c>
      <c r="E16" s="141">
        <v>0.58006843196258251</v>
      </c>
      <c r="F16" s="141">
        <v>0.66202299315788493</v>
      </c>
      <c r="G16" s="128"/>
    </row>
    <row r="17" spans="1:7" ht="15.75" customHeight="1">
      <c r="A17" s="116">
        <v>85</v>
      </c>
      <c r="B17" s="142">
        <v>1.067151820502233</v>
      </c>
      <c r="C17" s="142">
        <v>1.17951998038618</v>
      </c>
      <c r="D17" s="142">
        <v>0.97306427262294348</v>
      </c>
      <c r="E17" s="142">
        <v>1.0907265436318963</v>
      </c>
      <c r="F17" s="142">
        <v>1.1203444618292409</v>
      </c>
      <c r="G17" s="129"/>
    </row>
    <row r="18" spans="1:7" ht="15.75" customHeight="1"/>
    <row r="19" spans="1:7" ht="15.75" customHeight="1">
      <c r="A19" s="120" t="s">
        <v>57</v>
      </c>
      <c r="B19" s="26" t="s">
        <v>10</v>
      </c>
      <c r="C19" s="127">
        <v>0</v>
      </c>
    </row>
    <row r="20" spans="1:7" ht="15.75" customHeight="1">
      <c r="A20" s="2"/>
      <c r="B20" s="26" t="s">
        <v>11</v>
      </c>
      <c r="C20" s="127">
        <v>1</v>
      </c>
    </row>
    <row r="21" spans="1:7" ht="15.75" customHeight="1">
      <c r="A21" s="29" t="s">
        <v>25</v>
      </c>
      <c r="B21" s="29" t="str">
        <f>Introduction!D10</f>
        <v>Princeton South</v>
      </c>
      <c r="C21" s="29" t="s">
        <v>8</v>
      </c>
    </row>
    <row r="22" spans="1:7" ht="15.75" customHeight="1">
      <c r="A22" s="13"/>
      <c r="B22" s="121" t="s">
        <v>58</v>
      </c>
      <c r="C22" s="121" t="s">
        <v>59</v>
      </c>
    </row>
    <row r="23" spans="1:7" ht="15.75" customHeight="1">
      <c r="A23" s="111">
        <v>15</v>
      </c>
      <c r="B23" s="52">
        <f>HLOOKUP(Introduction!D$10,'Model data'!$B$2:$F$17,ROW()-ROW(B$23)+2,FALSE)</f>
        <v>-0.88990310948808893</v>
      </c>
      <c r="C23" s="16">
        <f t="shared" ref="C23:C32" si="0">C$19+C$20*B23</f>
        <v>-0.88990310948808893</v>
      </c>
    </row>
    <row r="24" spans="1:7" ht="15.75" customHeight="1">
      <c r="A24" s="111">
        <v>20</v>
      </c>
      <c r="B24" s="52">
        <f>HLOOKUP(Introduction!D$10,'Model data'!$B$2:$F$17,ROW()-ROW(B$23)+2,FALSE)</f>
        <v>-0.85999289910331278</v>
      </c>
      <c r="C24" s="16">
        <f t="shared" si="0"/>
        <v>-0.85999289910331278</v>
      </c>
    </row>
    <row r="25" spans="1:7" ht="15.75" customHeight="1">
      <c r="A25" s="111">
        <v>25</v>
      </c>
      <c r="B25" s="52">
        <f>HLOOKUP(Introduction!D$10,'Model data'!$B$2:$F$17,ROW()-ROW(B$23)+2,FALSE)</f>
        <v>-0.82016153698599226</v>
      </c>
      <c r="C25" s="16">
        <f t="shared" si="0"/>
        <v>-0.82016153698599226</v>
      </c>
    </row>
    <row r="26" spans="1:7" ht="15.75" customHeight="1">
      <c r="A26" s="111">
        <v>30</v>
      </c>
      <c r="B26" s="52">
        <f>HLOOKUP(Introduction!D$10,'Model data'!$B$2:$F$17,ROW()-ROW(B$23)+2,FALSE)</f>
        <v>-0.78007392332133241</v>
      </c>
      <c r="C26" s="16">
        <f t="shared" si="0"/>
        <v>-0.78007392332133241</v>
      </c>
    </row>
    <row r="27" spans="1:7" ht="15.75" customHeight="1">
      <c r="A27" s="111">
        <v>35</v>
      </c>
      <c r="B27" s="52">
        <f>HLOOKUP(Introduction!D$10,'Model data'!$B$2:$F$17,ROW()-ROW(B$23)+2,FALSE)</f>
        <v>-0.73709896740170688</v>
      </c>
      <c r="C27" s="16">
        <f t="shared" si="0"/>
        <v>-0.73709896740170688</v>
      </c>
    </row>
    <row r="28" spans="1:7" ht="15.75" customHeight="1">
      <c r="A28" s="111">
        <v>40</v>
      </c>
      <c r="B28" s="52">
        <f>HLOOKUP(Introduction!D$10,'Model data'!$B$2:$F$17,ROW()-ROW(B$23)+2,FALSE)</f>
        <v>-0.69020740216054988</v>
      </c>
      <c r="C28" s="16">
        <f t="shared" si="0"/>
        <v>-0.69020740216054988</v>
      </c>
    </row>
    <row r="29" spans="1:7" ht="15.75" customHeight="1">
      <c r="A29" s="111">
        <v>45</v>
      </c>
      <c r="B29" s="52">
        <f>HLOOKUP(Introduction!D$10,'Model data'!$B$2:$F$17,ROW()-ROW(B$23)+2,FALSE)</f>
        <v>-0.63449440257961387</v>
      </c>
      <c r="C29" s="16">
        <f t="shared" si="0"/>
        <v>-0.63449440257961387</v>
      </c>
    </row>
    <row r="30" spans="1:7" ht="15.75" customHeight="1">
      <c r="A30" s="111">
        <v>50</v>
      </c>
      <c r="B30" s="52">
        <f>HLOOKUP(Introduction!D$10,'Model data'!$B$2:$F$17,ROW()-ROW(B$23)+2,FALSE)</f>
        <v>-0.56821295557201257</v>
      </c>
      <c r="C30" s="16">
        <f t="shared" si="0"/>
        <v>-0.56821295557201257</v>
      </c>
    </row>
    <row r="31" spans="1:7" ht="15.75" customHeight="1">
      <c r="A31" s="111">
        <v>55</v>
      </c>
      <c r="B31" s="52">
        <f>HLOOKUP(Introduction!D$10,'Model data'!$B$2:$F$17,ROW()-ROW(B$23)+2,FALSE)</f>
        <v>-0.48239734581505644</v>
      </c>
      <c r="C31" s="16">
        <f t="shared" si="0"/>
        <v>-0.48239734581505644</v>
      </c>
    </row>
    <row r="32" spans="1:7" ht="15.75" customHeight="1">
      <c r="A32" s="112">
        <v>60</v>
      </c>
      <c r="B32" s="103">
        <f>HLOOKUP(Introduction!D$10,'Model data'!$B$2:$F$17,ROW()-ROW(B$23)+2,FALSE)</f>
        <v>-0.37368650277193127</v>
      </c>
      <c r="C32" s="20">
        <f t="shared" si="0"/>
        <v>-0.37368650277193127</v>
      </c>
    </row>
  </sheetData>
  <sheetProtection sheet="1" objects="1" scenarios="1"/>
  <mergeCells count="2">
    <mergeCell ref="J3:K3"/>
    <mergeCell ref="L3:M3"/>
  </mergeCells>
  <dataValidations count="3">
    <dataValidation type="decimal" allowBlank="1" showInputMessage="1" showErrorMessage="1" error="0.6&lt;β&lt;1.5" promptTitle="Slope parameter" prompt="β can vary between 0.6 (relatively high mortality at younger ages) and 1.5 (relatively high mortality at older ages) around a central value of one." sqref="C20">
      <formula1>0.6</formula1>
      <formula2>1.5</formula2>
    </dataValidation>
    <dataValidation type="decimal" allowBlank="1" showInputMessage="1" showErrorMessage="1" error="-1.5&lt;α&lt;1" promptTitle="Level parameter" prompt="α can vary from -1.5 (low mortality) to 1 (high mortality) around a central value of zero" sqref="C19">
      <formula1>-1.5</formula1>
      <formula2>1</formula2>
    </dataValidation>
    <dataValidation type="decimal" allowBlank="1" showInputMessage="1" showErrorMessage="1" error="Enter numeric values of the logits" sqref="G3:G17">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&amp;L&amp;"+,Bold"&amp;14Tools for Demographic Estimation&amp;R&amp;"+,Bold"&amp;14Adult siblings</oddHeader>
    <oddFooter>&amp;L&amp;"+,Regular"&amp;12&amp;F&amp;R&amp;"+,Regular"&amp;12&amp;D  &amp;T</oddFooter>
  </headerFooter>
  <legacyDrawing r:id="rId2"/>
</worksheet>
</file>

<file path=xl/worksheets/sheet3.xml><?xml version="1.0" encoding="utf-8"?>
<worksheet xmlns="http://schemas.openxmlformats.org/spreadsheetml/2006/main" xmlns:r="http://schemas.openxmlformats.org/officeDocument/2006/relationships">
  <sheetPr codeName="Sheet2">
    <tabColor theme="8" tint="0.59999389629810485"/>
  </sheetPr>
  <dimension ref="A1:BN140"/>
  <sheetViews>
    <sheetView zoomScaleNormal="100" workbookViewId="0">
      <selection activeCell="B5" sqref="B5"/>
    </sheetView>
  </sheetViews>
  <sheetFormatPr defaultRowHeight="15"/>
  <cols>
    <col min="1" max="1" width="7.7109375" style="2" customWidth="1"/>
    <col min="2" max="2" width="9.140625" style="2" customWidth="1"/>
    <col min="3" max="4" width="8.7109375" style="2" customWidth="1"/>
    <col min="5" max="5" width="10.7109375" style="2" customWidth="1"/>
    <col min="6" max="6" width="7" style="2" customWidth="1"/>
    <col min="7" max="7" width="12" style="2" customWidth="1"/>
    <col min="8" max="8" width="10" style="2" customWidth="1"/>
    <col min="9" max="9" width="8.7109375" style="2" customWidth="1"/>
    <col min="10" max="10" width="11.7109375" style="2" customWidth="1"/>
    <col min="11" max="11" width="10.5703125" style="2" customWidth="1"/>
    <col min="12" max="12" width="9.140625" style="4" customWidth="1"/>
    <col min="13" max="20" width="9.140625" style="2" customWidth="1"/>
    <col min="21" max="24" width="9.140625" style="102" customWidth="1"/>
    <col min="25" max="27" width="9.140625" style="84" customWidth="1"/>
    <col min="28" max="28" width="9.140625" style="2" customWidth="1"/>
    <col min="29" max="16384" width="9.140625" style="2"/>
  </cols>
  <sheetData>
    <row r="1" spans="1:66" ht="15.75">
      <c r="A1" s="31" t="s">
        <v>14</v>
      </c>
      <c r="B1" s="132"/>
      <c r="C1" s="132"/>
      <c r="D1" s="132"/>
      <c r="E1" s="132"/>
      <c r="F1" s="132"/>
      <c r="G1" s="132"/>
      <c r="H1" s="132"/>
      <c r="I1" s="132"/>
      <c r="J1" s="133" t="s">
        <v>17</v>
      </c>
      <c r="K1" s="123">
        <f>Introduction!D12</f>
        <v>37741</v>
      </c>
      <c r="U1" s="87"/>
      <c r="V1" s="99"/>
      <c r="W1" s="40"/>
      <c r="X1" s="40"/>
      <c r="Y1" s="35"/>
      <c r="Z1" s="35"/>
      <c r="AA1" s="35"/>
      <c r="AB1" s="33"/>
      <c r="AC1" s="33"/>
      <c r="AD1" s="33"/>
      <c r="AE1" s="33"/>
      <c r="AF1" s="33"/>
      <c r="AG1" s="33"/>
      <c r="AH1" s="33"/>
      <c r="AI1" s="33"/>
      <c r="AJ1" s="33"/>
      <c r="AK1" s="33"/>
      <c r="AL1" s="33"/>
      <c r="AM1" s="33"/>
      <c r="AN1" s="33"/>
      <c r="AO1" s="33"/>
      <c r="AP1" s="33"/>
    </row>
    <row r="2" spans="1:66">
      <c r="A2" s="152" t="str">
        <f>Introduction!D9</f>
        <v>Bangladesh</v>
      </c>
      <c r="B2" s="153"/>
      <c r="C2" s="132"/>
      <c r="D2" s="132"/>
      <c r="E2" s="132"/>
      <c r="F2" s="132"/>
      <c r="G2" s="132"/>
      <c r="H2" s="132"/>
      <c r="I2" s="132"/>
      <c r="J2" s="132"/>
      <c r="K2" s="59">
        <f>YEAR(K1)+YEARFRAC(DATE(YEAR(K1),1,1),K1,1)</f>
        <v>2003.3260273972603</v>
      </c>
      <c r="U2" s="87"/>
      <c r="V2" s="99"/>
      <c r="W2" s="40"/>
      <c r="X2" s="40"/>
      <c r="Y2" s="35"/>
      <c r="Z2" s="35"/>
      <c r="AA2" s="35"/>
      <c r="AB2" s="33"/>
      <c r="AC2" s="33"/>
      <c r="AD2" s="33"/>
      <c r="AE2" s="33"/>
      <c r="AF2" s="33"/>
      <c r="AG2" s="33"/>
      <c r="AH2" s="33"/>
      <c r="AI2" s="33"/>
      <c r="AJ2" s="33"/>
      <c r="AK2" s="33"/>
      <c r="AL2" s="33"/>
      <c r="AM2" s="33"/>
      <c r="AN2" s="33"/>
      <c r="AO2" s="33"/>
      <c r="AP2" s="33"/>
    </row>
    <row r="3" spans="1:66" ht="16.5">
      <c r="A3" s="134" t="s">
        <v>25</v>
      </c>
      <c r="B3" s="135"/>
      <c r="C3" s="136" t="s">
        <v>62</v>
      </c>
      <c r="D3" s="137"/>
      <c r="E3" s="134" t="s">
        <v>12</v>
      </c>
      <c r="F3" s="134" t="s">
        <v>25</v>
      </c>
      <c r="G3" s="134" t="s">
        <v>6</v>
      </c>
      <c r="H3" s="58" t="s">
        <v>23</v>
      </c>
      <c r="I3" s="134" t="s">
        <v>13</v>
      </c>
      <c r="J3" s="134" t="s">
        <v>19</v>
      </c>
      <c r="K3" s="134"/>
      <c r="L3" s="30"/>
      <c r="U3" s="100"/>
      <c r="V3" s="100"/>
      <c r="W3" s="40"/>
      <c r="X3" s="40"/>
      <c r="Y3" s="35"/>
      <c r="Z3" s="35"/>
      <c r="AA3" s="35"/>
      <c r="AB3" s="33"/>
      <c r="AC3" s="33"/>
      <c r="AD3" s="33"/>
      <c r="AE3" s="33"/>
      <c r="AF3" s="33"/>
      <c r="AG3" s="33"/>
      <c r="AH3" s="33"/>
      <c r="AI3" s="33"/>
      <c r="AJ3" s="33"/>
      <c r="AK3" s="33"/>
      <c r="AL3" s="33"/>
      <c r="AM3" s="33"/>
      <c r="AN3" s="33"/>
      <c r="AO3" s="33"/>
      <c r="AP3" s="33"/>
    </row>
    <row r="4" spans="1:66" ht="18">
      <c r="A4" s="138" t="s">
        <v>68</v>
      </c>
      <c r="B4" s="138" t="s">
        <v>1</v>
      </c>
      <c r="C4" s="138" t="s">
        <v>2</v>
      </c>
      <c r="D4" s="138" t="s">
        <v>3</v>
      </c>
      <c r="E4" s="138" t="s">
        <v>5</v>
      </c>
      <c r="F4" s="138" t="s">
        <v>24</v>
      </c>
      <c r="G4" s="138" t="s">
        <v>26</v>
      </c>
      <c r="H4" s="53" t="s">
        <v>22</v>
      </c>
      <c r="I4" s="139" t="s">
        <v>4</v>
      </c>
      <c r="J4" s="140" t="str">
        <f>Introduction!D$11</f>
        <v>25q15</v>
      </c>
      <c r="K4" s="138" t="s">
        <v>0</v>
      </c>
      <c r="L4" s="11"/>
      <c r="U4" s="101"/>
      <c r="V4" s="101"/>
      <c r="W4" s="40"/>
      <c r="X4" s="40"/>
      <c r="Y4" s="35"/>
      <c r="Z4" s="35"/>
      <c r="AA4" s="35"/>
      <c r="AB4" s="33"/>
      <c r="AC4" s="33"/>
      <c r="AD4" s="33"/>
      <c r="AE4" s="33"/>
      <c r="AF4" s="33"/>
      <c r="AG4" s="33"/>
      <c r="AH4" s="33"/>
      <c r="AI4" s="33"/>
      <c r="AJ4" s="33"/>
      <c r="AK4" s="33"/>
      <c r="AL4" s="33"/>
      <c r="AM4" s="33"/>
      <c r="AN4" s="33"/>
      <c r="AO4" s="33"/>
      <c r="AP4" s="33"/>
    </row>
    <row r="5" spans="1:66">
      <c r="A5" s="131" t="s">
        <v>69</v>
      </c>
      <c r="B5" s="124">
        <v>370.9</v>
      </c>
      <c r="C5" s="124">
        <f>B5-D5</f>
        <v>349.31</v>
      </c>
      <c r="D5" s="124">
        <v>21.59</v>
      </c>
      <c r="E5" s="14">
        <f>(B5-D5)/B5</f>
        <v>0.94179023995686173</v>
      </c>
      <c r="F5" s="27">
        <v>20</v>
      </c>
      <c r="G5" s="14"/>
      <c r="H5" s="52"/>
      <c r="I5" s="15"/>
      <c r="J5" s="22"/>
      <c r="K5" s="22"/>
      <c r="L5" s="8"/>
      <c r="U5" s="84"/>
      <c r="V5" s="84"/>
      <c r="W5" s="40"/>
      <c r="X5" s="40"/>
      <c r="Y5" s="35"/>
      <c r="Z5" s="35"/>
      <c r="AA5" s="35"/>
      <c r="AB5" s="33"/>
      <c r="AC5" s="33"/>
      <c r="AD5" s="33"/>
      <c r="AE5" s="33"/>
      <c r="AF5" s="33"/>
      <c r="AG5" s="33"/>
      <c r="AH5" s="33"/>
      <c r="AI5" s="33"/>
      <c r="AJ5" s="33"/>
      <c r="AK5" s="33"/>
      <c r="AL5" s="33"/>
      <c r="AM5" s="33"/>
      <c r="AN5" s="33"/>
      <c r="AO5" s="33"/>
      <c r="AP5" s="33"/>
    </row>
    <row r="6" spans="1:66">
      <c r="A6" s="131" t="s">
        <v>70</v>
      </c>
      <c r="B6" s="124">
        <v>387.1</v>
      </c>
      <c r="C6" s="124">
        <f t="shared" ref="C6:C10" si="0">B6-D6</f>
        <v>363.37</v>
      </c>
      <c r="D6" s="124">
        <v>23.73</v>
      </c>
      <c r="E6" s="14">
        <f t="shared" ref="E6:E11" si="1">(B6-D6)/B6</f>
        <v>0.93869801084990956</v>
      </c>
      <c r="F6" s="27">
        <v>25</v>
      </c>
      <c r="G6" s="14">
        <f>'Model data'!J6+'Model data'!K6*E6</f>
        <v>0.93943057866184454</v>
      </c>
      <c r="H6" s="52">
        <f>1/(1+EXP(2*'Model data'!C25))</f>
        <v>0.83757889335458668</v>
      </c>
      <c r="I6" s="56">
        <f>-0.5*LN(1+(G6/H6-(1+EXP(2*'Model data'!C$23)))/(1-G6))</f>
        <v>0.75050988862994816</v>
      </c>
      <c r="J6" s="125">
        <f>1-(1+EXP(2*(I6+'Model data'!C$23)))/(1+EXP(2*(I6+IF(J$4="25q15",'Model data'!C$28,IF(J$4="35q15",'Model data'!C$30,'Model data'!C$32)))))</f>
        <v>0.17455188155852974</v>
      </c>
      <c r="K6" s="126">
        <f>K$2-('Model data'!L6-'Model data'!M6*LN(E6))</f>
        <v>2000.0251745635285</v>
      </c>
      <c r="L6" s="9"/>
      <c r="U6" s="98"/>
      <c r="V6" s="98"/>
      <c r="W6" s="40"/>
      <c r="X6" s="40"/>
      <c r="Y6" s="35"/>
      <c r="Z6" s="35"/>
      <c r="AA6" s="35"/>
      <c r="AB6" s="33"/>
      <c r="AC6" s="33"/>
      <c r="AD6" s="33"/>
      <c r="AE6" s="33"/>
      <c r="AF6" s="33"/>
      <c r="AG6" s="33"/>
      <c r="AH6" s="33"/>
      <c r="AI6" s="33"/>
      <c r="AJ6" s="33"/>
      <c r="AK6" s="33"/>
      <c r="AL6" s="33"/>
      <c r="AM6" s="33"/>
      <c r="AN6" s="33"/>
      <c r="AO6" s="33"/>
      <c r="AP6" s="33"/>
    </row>
    <row r="7" spans="1:66">
      <c r="A7" s="131" t="s">
        <v>71</v>
      </c>
      <c r="B7" s="124">
        <v>447.9</v>
      </c>
      <c r="C7" s="124">
        <f t="shared" si="0"/>
        <v>412.77</v>
      </c>
      <c r="D7" s="124">
        <v>35.130000000000003</v>
      </c>
      <c r="E7" s="14">
        <f t="shared" si="1"/>
        <v>0.92156731413261894</v>
      </c>
      <c r="F7" s="27">
        <v>30</v>
      </c>
      <c r="G7" s="14">
        <f>'Model data'!J7+'Model data'!K7*E7</f>
        <v>0.9107318151373075</v>
      </c>
      <c r="H7" s="52">
        <f>1/(1+EXP(2*'Model data'!C26))</f>
        <v>0.82637456698796774</v>
      </c>
      <c r="I7" s="56">
        <f>-0.5*LN(1+(G7/H7-(1+EXP(2*'Model data'!C$23)))/(1-G7))</f>
        <v>0.68511426359933703</v>
      </c>
      <c r="J7" s="125">
        <f>1-(1+EXP(2*(I7+'Model data'!C$23)))/(1+EXP(2*(I7+IF(J$4="25q15",'Model data'!C$28,IF(J$4="35q15",'Model data'!C$30,'Model data'!C$32)))))</f>
        <v>0.16379743501220312</v>
      </c>
      <c r="K7" s="126">
        <f>K$2-('Model data'!L7-'Model data'!M7*LN(E7))</f>
        <v>1997.7067524578547</v>
      </c>
      <c r="L7" s="9"/>
      <c r="U7" s="98"/>
      <c r="V7" s="98"/>
      <c r="W7" s="40"/>
      <c r="X7" s="40"/>
      <c r="Y7" s="35"/>
      <c r="Z7" s="35"/>
      <c r="AA7" s="35"/>
      <c r="AB7" s="33"/>
      <c r="AC7" s="33"/>
      <c r="AD7" s="33"/>
      <c r="AE7" s="33"/>
      <c r="AF7" s="33"/>
      <c r="AG7" s="33"/>
      <c r="AH7" s="33"/>
      <c r="AI7" s="33"/>
      <c r="AJ7" s="33"/>
      <c r="AK7" s="33"/>
      <c r="AL7" s="33"/>
      <c r="AM7" s="33"/>
      <c r="AN7" s="33"/>
      <c r="AO7" s="33"/>
      <c r="AP7" s="33"/>
    </row>
    <row r="8" spans="1:66">
      <c r="A8" s="131" t="s">
        <v>72</v>
      </c>
      <c r="B8" s="124">
        <v>378.8</v>
      </c>
      <c r="C8" s="124">
        <f t="shared" si="0"/>
        <v>349.16</v>
      </c>
      <c r="D8" s="124">
        <v>29.64</v>
      </c>
      <c r="E8" s="14">
        <f t="shared" si="1"/>
        <v>0.92175290390707498</v>
      </c>
      <c r="F8" s="27">
        <v>35</v>
      </c>
      <c r="G8" s="14">
        <f>'Model data'!J8+'Model data'!K8*E8</f>
        <v>0.91026388595564944</v>
      </c>
      <c r="H8" s="52">
        <f>1/(1+EXP(2*'Model data'!C27))</f>
        <v>0.8136946130630015</v>
      </c>
      <c r="I8" s="56">
        <f>-0.5*LN(1+(G8/H8-(1+EXP(2*'Model data'!C$23)))/(1-G8))</f>
        <v>0.40719110160223621</v>
      </c>
      <c r="J8" s="125">
        <f>1-(1+EXP(2*(I8+'Model data'!C$23)))/(1+EXP(2*(I8+IF(J$4="25q15",'Model data'!C$28,IF(J$4="35q15",'Model data'!C$30,'Model data'!C$32)))))</f>
        <v>0.11924672923054169</v>
      </c>
      <c r="K8" s="126">
        <f>K$2-('Model data'!L8-'Model data'!M8*LN(E8))</f>
        <v>1995.5795183030439</v>
      </c>
      <c r="L8" s="9"/>
      <c r="U8" s="98"/>
      <c r="V8" s="98"/>
      <c r="W8" s="40"/>
      <c r="X8" s="40"/>
      <c r="Y8" s="35"/>
      <c r="Z8" s="35"/>
      <c r="AA8" s="35"/>
      <c r="AB8" s="33"/>
      <c r="AC8" s="33"/>
      <c r="AD8" s="33"/>
      <c r="AE8" s="33"/>
      <c r="AF8" s="33"/>
      <c r="AG8" s="33"/>
      <c r="AH8" s="33"/>
      <c r="AI8" s="33"/>
      <c r="AJ8" s="33"/>
      <c r="AK8" s="33"/>
      <c r="AL8" s="33"/>
      <c r="AM8" s="33"/>
      <c r="AN8" s="33"/>
      <c r="AO8" s="33"/>
      <c r="AP8" s="33"/>
    </row>
    <row r="9" spans="1:66">
      <c r="A9" s="131" t="s">
        <v>73</v>
      </c>
      <c r="B9" s="124">
        <v>323.89999999999998</v>
      </c>
      <c r="C9" s="124">
        <f t="shared" si="0"/>
        <v>285.54999999999995</v>
      </c>
      <c r="D9" s="124">
        <v>38.35</v>
      </c>
      <c r="E9" s="14">
        <f t="shared" si="1"/>
        <v>0.88159925903056491</v>
      </c>
      <c r="F9" s="27">
        <v>40</v>
      </c>
      <c r="G9" s="14">
        <f>'Model data'!J9+'Model data'!K9*E9</f>
        <v>0.86675211485026238</v>
      </c>
      <c r="H9" s="52">
        <f>1/(1+EXP(2*'Model data'!C28))</f>
        <v>0.79905761137876519</v>
      </c>
      <c r="I9" s="56">
        <f>-0.5*LN(1+(G9/H9-(1+EXP(2*'Model data'!C$23)))/(1-G9))</f>
        <v>0.49719445348775321</v>
      </c>
      <c r="J9" s="125">
        <f>1-(1+EXP(2*(I9+'Model data'!C$23)))/(1+EXP(2*(I9+IF(J$4="25q15",'Model data'!C$28,IF(J$4="35q15",'Model data'!C$30,'Model data'!C$32)))))</f>
        <v>0.13324788514973795</v>
      </c>
      <c r="K9" s="126">
        <f>K$2-('Model data'!L9-'Model data'!M9*LN(E9))</f>
        <v>1993.4898433917999</v>
      </c>
      <c r="L9" s="9"/>
      <c r="U9" s="98"/>
      <c r="V9" s="98"/>
      <c r="W9" s="40"/>
      <c r="X9" s="40"/>
      <c r="Y9" s="35"/>
      <c r="Z9" s="35"/>
      <c r="AA9" s="35"/>
      <c r="AB9" s="33"/>
      <c r="AC9" s="33"/>
      <c r="AD9" s="33"/>
      <c r="AE9" s="33"/>
      <c r="AF9" s="33"/>
      <c r="AG9" s="33"/>
      <c r="AH9" s="33"/>
      <c r="AI9" s="33"/>
      <c r="AJ9" s="33"/>
      <c r="AK9" s="33"/>
      <c r="AL9" s="33"/>
      <c r="AM9" s="33"/>
      <c r="AN9" s="33"/>
      <c r="AO9" s="33"/>
      <c r="AP9" s="33"/>
    </row>
    <row r="10" spans="1:66">
      <c r="A10" s="131" t="s">
        <v>74</v>
      </c>
      <c r="B10" s="124">
        <v>266.3</v>
      </c>
      <c r="C10" s="124">
        <f t="shared" si="0"/>
        <v>237.98000000000002</v>
      </c>
      <c r="D10" s="124">
        <v>28.32</v>
      </c>
      <c r="E10" s="14">
        <f t="shared" si="1"/>
        <v>0.89365377393916634</v>
      </c>
      <c r="F10" s="27">
        <v>45</v>
      </c>
      <c r="G10" s="14">
        <f>'Model data'!J10+'Model data'!K10*E10</f>
        <v>0.884032534735261</v>
      </c>
      <c r="H10" s="52">
        <f>1/(1+EXP(2*'Model data'!C29))</f>
        <v>0.78056959889073885</v>
      </c>
      <c r="I10" s="56">
        <f>-0.5*LN(1+(G10/H10-(1+EXP(2*'Model data'!C$23)))/(1-G10))</f>
        <v>0.1866135188705261</v>
      </c>
      <c r="J10" s="125">
        <f>1-(1+EXP(2*(I10+'Model data'!C$23)))/(1+EXP(2*(I10+IF(J$4="25q15",'Model data'!C$28,IF(J$4="35q15",'Model data'!C$30,'Model data'!C$32)))))</f>
        <v>8.8090294469059693E-2</v>
      </c>
      <c r="K10" s="126">
        <f>K$2-('Model data'!L10-'Model data'!M10*LN(E10))</f>
        <v>1991.825683386757</v>
      </c>
      <c r="L10" s="9"/>
      <c r="U10" s="98"/>
      <c r="V10" s="98"/>
      <c r="W10" s="40"/>
      <c r="X10" s="40"/>
      <c r="Y10" s="35"/>
      <c r="Z10" s="35"/>
      <c r="AA10" s="35"/>
      <c r="AB10" s="33"/>
      <c r="AC10" s="33"/>
      <c r="AD10" s="33"/>
      <c r="AE10" s="33"/>
      <c r="AF10" s="33"/>
      <c r="AG10" s="33"/>
      <c r="AH10" s="33"/>
      <c r="AI10" s="33"/>
      <c r="AJ10" s="33"/>
      <c r="AK10" s="33"/>
      <c r="AL10" s="33"/>
      <c r="AM10" s="33"/>
      <c r="AN10" s="33"/>
      <c r="AO10" s="33"/>
      <c r="AP10" s="33"/>
    </row>
    <row r="11" spans="1:66">
      <c r="A11" s="131" t="s">
        <v>75</v>
      </c>
      <c r="B11" s="124">
        <v>218.3</v>
      </c>
      <c r="C11" s="124">
        <f>B11-D11</f>
        <v>164.59</v>
      </c>
      <c r="D11" s="124">
        <v>53.71</v>
      </c>
      <c r="E11" s="14">
        <f t="shared" si="1"/>
        <v>0.75396243701328447</v>
      </c>
      <c r="F11" s="28">
        <v>50</v>
      </c>
      <c r="G11" s="18">
        <f>'Model data'!J11+'Model data'!K11*E11</f>
        <v>0.73253483279890064</v>
      </c>
      <c r="H11" s="52">
        <f>1/(1+EXP(2*'Model data'!C30))</f>
        <v>0.75702282778362173</v>
      </c>
      <c r="I11" s="56">
        <f>-0.5*LN(1+(G11/H11-(1+EXP(2*'Model data'!C$23)))/(1-G11))</f>
        <v>0.69629555070002414</v>
      </c>
      <c r="J11" s="125">
        <f>1-(1+EXP(2*(I11+'Model data'!C$23)))/(1+EXP(2*(I11+IF(J$4="25q15",'Model data'!C$28,IF(J$4="35q15",'Model data'!C$30,'Model data'!C$32)))))</f>
        <v>0.16563825710629976</v>
      </c>
      <c r="K11" s="126">
        <f>K$2-('Model data'!L11-'Model data'!M11*LN(E11))</f>
        <v>1989.5148881802206</v>
      </c>
      <c r="L11" s="9"/>
      <c r="U11" s="98"/>
      <c r="V11" s="98"/>
      <c r="W11" s="40"/>
      <c r="X11" s="40"/>
      <c r="Y11" s="35"/>
      <c r="Z11" s="35"/>
      <c r="AA11" s="35"/>
      <c r="AB11" s="33"/>
      <c r="AC11" s="33"/>
      <c r="AD11" s="33"/>
      <c r="AE11" s="33"/>
      <c r="AF11" s="33"/>
      <c r="AG11" s="33"/>
      <c r="AH11" s="33"/>
      <c r="AI11" s="33"/>
      <c r="AJ11" s="33"/>
      <c r="AK11" s="33"/>
      <c r="AL11" s="33"/>
      <c r="AM11" s="33"/>
      <c r="AN11" s="33"/>
      <c r="AO11" s="33"/>
      <c r="AP11" s="33"/>
    </row>
    <row r="12" spans="1:66">
      <c r="A12" s="112" t="s">
        <v>9</v>
      </c>
      <c r="B12" s="43">
        <f>SUM(B5:B11)</f>
        <v>2393.2000000000003</v>
      </c>
      <c r="C12" s="23">
        <f>SUM(C5:C11)</f>
        <v>2162.73</v>
      </c>
      <c r="D12" s="43">
        <f>SUM(D5:D11)</f>
        <v>230.47</v>
      </c>
      <c r="E12" s="19"/>
      <c r="F12" s="19"/>
      <c r="G12" s="19"/>
      <c r="H12" s="19"/>
      <c r="I12" s="19"/>
      <c r="J12" s="19"/>
      <c r="K12" s="23"/>
      <c r="L12" s="8"/>
      <c r="U12" s="84"/>
      <c r="V12" s="84"/>
      <c r="W12" s="40"/>
      <c r="X12" s="40"/>
      <c r="Y12" s="35"/>
      <c r="Z12" s="35"/>
      <c r="AA12" s="35"/>
      <c r="AB12" s="33"/>
      <c r="AC12" s="33"/>
      <c r="AD12" s="33"/>
      <c r="AE12" s="33"/>
      <c r="AF12" s="33"/>
      <c r="AG12" s="33"/>
      <c r="AH12" s="33"/>
      <c r="AI12" s="33"/>
      <c r="AJ12" s="33"/>
      <c r="AK12" s="33"/>
      <c r="AL12" s="33"/>
      <c r="AM12" s="33"/>
      <c r="AN12" s="33"/>
      <c r="AO12" s="33"/>
      <c r="AP12" s="33"/>
    </row>
    <row r="13" spans="1:66">
      <c r="K13" s="6"/>
      <c r="M13" s="33"/>
      <c r="N13" s="33"/>
      <c r="O13" s="33"/>
      <c r="P13" s="33"/>
      <c r="Q13" s="33"/>
      <c r="U13" s="35"/>
      <c r="V13" s="35"/>
      <c r="W13" s="40"/>
      <c r="X13" s="40"/>
      <c r="Y13" s="35"/>
      <c r="Z13" s="35"/>
      <c r="AA13" s="35"/>
      <c r="AB13" s="33"/>
      <c r="AC13" s="33"/>
      <c r="AD13" s="33"/>
      <c r="AE13" s="33"/>
      <c r="AF13" s="33"/>
      <c r="AG13" s="33"/>
      <c r="AH13" s="33"/>
      <c r="AI13" s="33"/>
      <c r="AJ13" s="33"/>
      <c r="AK13" s="33"/>
      <c r="AL13" s="33"/>
      <c r="AM13" s="33"/>
      <c r="AN13" s="33"/>
      <c r="AO13" s="33"/>
      <c r="AP13" s="33"/>
      <c r="AQ13" s="33"/>
      <c r="AR13" s="33"/>
    </row>
    <row r="14" spans="1:66" ht="16.5">
      <c r="A14" s="29" t="s">
        <v>25</v>
      </c>
      <c r="B14" s="24"/>
      <c r="C14" s="122" t="s">
        <v>63</v>
      </c>
      <c r="D14" s="24"/>
      <c r="E14" s="29" t="s">
        <v>12</v>
      </c>
      <c r="F14" s="29" t="s">
        <v>25</v>
      </c>
      <c r="G14" s="29" t="s">
        <v>6</v>
      </c>
      <c r="H14" s="58" t="s">
        <v>23</v>
      </c>
      <c r="I14" s="29" t="s">
        <v>13</v>
      </c>
      <c r="J14" s="29" t="s">
        <v>19</v>
      </c>
      <c r="K14" s="29"/>
      <c r="L14" s="10"/>
      <c r="O14" s="41"/>
      <c r="Q14" s="33"/>
      <c r="R14" s="84"/>
      <c r="S14" s="98"/>
      <c r="T14" s="98"/>
      <c r="U14" s="98"/>
      <c r="V14" s="98"/>
      <c r="W14" s="40"/>
      <c r="X14" s="40"/>
      <c r="Y14" s="35"/>
      <c r="Z14" s="35"/>
      <c r="AA14" s="35"/>
      <c r="AB14" s="33"/>
      <c r="AC14" s="33"/>
      <c r="AD14" s="33"/>
      <c r="AE14" s="33"/>
      <c r="AF14" s="33"/>
      <c r="AG14" s="33"/>
      <c r="AH14" s="33"/>
      <c r="AI14" s="33"/>
      <c r="AJ14" s="33"/>
      <c r="AK14" s="33"/>
      <c r="AL14" s="33"/>
      <c r="AM14" s="33"/>
      <c r="AN14" s="33"/>
      <c r="AO14" s="33"/>
      <c r="AP14" s="33"/>
      <c r="AQ14" s="33"/>
      <c r="AR14" s="33"/>
    </row>
    <row r="15" spans="1:66" ht="18">
      <c r="A15" s="12" t="s">
        <v>68</v>
      </c>
      <c r="B15" s="12" t="s">
        <v>1</v>
      </c>
      <c r="C15" s="12" t="s">
        <v>2</v>
      </c>
      <c r="D15" s="12" t="s">
        <v>3</v>
      </c>
      <c r="E15" s="12" t="s">
        <v>5</v>
      </c>
      <c r="F15" s="12" t="s">
        <v>24</v>
      </c>
      <c r="G15" s="12" t="s">
        <v>26</v>
      </c>
      <c r="H15" s="53" t="s">
        <v>22</v>
      </c>
      <c r="I15" s="21" t="s">
        <v>4</v>
      </c>
      <c r="J15" s="104" t="str">
        <f>Introduction!D$11</f>
        <v>25q15</v>
      </c>
      <c r="K15" s="12" t="s">
        <v>0</v>
      </c>
      <c r="L15" s="11"/>
      <c r="O15" s="38"/>
      <c r="Q15" s="33"/>
      <c r="R15" s="35"/>
      <c r="S15" s="35"/>
      <c r="T15" s="35"/>
      <c r="U15" s="98"/>
      <c r="V15" s="98"/>
      <c r="W15" s="36"/>
      <c r="X15" s="40"/>
      <c r="Y15" s="35"/>
      <c r="Z15" s="35"/>
      <c r="AA15" s="35"/>
      <c r="AB15" s="8"/>
      <c r="AC15" s="8"/>
      <c r="AD15" s="8"/>
      <c r="AE15" s="8"/>
      <c r="AF15" s="8"/>
      <c r="AG15" s="8"/>
      <c r="AH15" s="8"/>
      <c r="AI15" s="8"/>
      <c r="AJ15" s="8"/>
      <c r="AK15" s="8"/>
      <c r="AL15" s="8"/>
      <c r="AM15" s="8"/>
      <c r="AN15" s="8"/>
      <c r="AO15" s="8"/>
      <c r="AP15" s="8"/>
      <c r="AQ15" s="8"/>
      <c r="AR15" s="8"/>
      <c r="AS15" s="4"/>
      <c r="AT15" s="4"/>
      <c r="AU15" s="4"/>
      <c r="AV15" s="4"/>
      <c r="AW15" s="4"/>
      <c r="AX15" s="4"/>
      <c r="AY15" s="4"/>
      <c r="AZ15" s="4"/>
      <c r="BA15" s="4"/>
      <c r="BB15" s="4"/>
      <c r="BC15" s="4"/>
      <c r="BD15" s="4"/>
      <c r="BE15" s="4"/>
      <c r="BF15" s="4"/>
      <c r="BG15" s="4"/>
      <c r="BH15" s="4"/>
      <c r="BI15" s="4"/>
      <c r="BJ15" s="4"/>
      <c r="BK15" s="4"/>
      <c r="BL15" s="4"/>
      <c r="BM15" s="4"/>
      <c r="BN15" s="4"/>
    </row>
    <row r="16" spans="1:66">
      <c r="A16" s="131" t="s">
        <v>69</v>
      </c>
      <c r="B16" s="124">
        <v>871.60119999999995</v>
      </c>
      <c r="C16" s="124">
        <f t="shared" ref="C16:C21" si="2">B16-D16</f>
        <v>851.82535999999993</v>
      </c>
      <c r="D16" s="124">
        <v>19.775839999999999</v>
      </c>
      <c r="E16" s="14">
        <f>(B16-D16)/B16</f>
        <v>0.97731090778672625</v>
      </c>
      <c r="F16" s="27">
        <v>20</v>
      </c>
      <c r="G16" s="14"/>
      <c r="H16" s="52"/>
      <c r="I16" s="15"/>
      <c r="J16" s="22"/>
      <c r="K16" s="25"/>
      <c r="L16" s="8"/>
      <c r="O16" s="38"/>
      <c r="R16" s="84"/>
      <c r="S16" s="35"/>
      <c r="T16" s="35"/>
      <c r="U16" s="47"/>
      <c r="V16" s="36"/>
      <c r="W16" s="36"/>
      <c r="X16" s="40"/>
      <c r="Y16" s="35"/>
      <c r="Z16" s="35"/>
      <c r="AA16" s="35"/>
      <c r="AB16" s="33"/>
      <c r="AC16" s="33"/>
      <c r="AD16" s="33"/>
      <c r="AE16" s="33"/>
      <c r="AF16" s="33"/>
      <c r="AG16" s="33"/>
      <c r="AH16" s="33"/>
      <c r="AI16" s="33"/>
      <c r="AJ16" s="33"/>
      <c r="AK16" s="33"/>
      <c r="AL16" s="33"/>
      <c r="AM16" s="33"/>
      <c r="AN16" s="33"/>
      <c r="AO16" s="33"/>
      <c r="AP16" s="33"/>
      <c r="AQ16" s="33"/>
      <c r="AR16" s="33"/>
    </row>
    <row r="17" spans="1:44">
      <c r="A17" s="131" t="s">
        <v>70</v>
      </c>
      <c r="B17" s="124">
        <v>858.75919999999996</v>
      </c>
      <c r="C17" s="124">
        <f t="shared" si="2"/>
        <v>818.67196999999999</v>
      </c>
      <c r="D17" s="124">
        <v>40.087229999999998</v>
      </c>
      <c r="E17" s="14">
        <f t="shared" ref="E17:E22" si="3">(B17-D17)/B17</f>
        <v>0.95331959180175307</v>
      </c>
      <c r="F17" s="27">
        <v>25</v>
      </c>
      <c r="G17" s="14">
        <f>'Model data'!J6+'Model data'!K6*E17</f>
        <v>0.9540682433527351</v>
      </c>
      <c r="H17" s="52">
        <f>H6</f>
        <v>0.83757889335458668</v>
      </c>
      <c r="I17" s="56">
        <f>-0.5*LN(1+(G17/H17-(1+EXP(2*'Model data'!C$23)))/(1-G17))</f>
        <v>0.51678295954527809</v>
      </c>
      <c r="J17" s="125">
        <f>1-(1+EXP(2*(I17+'Model data'!C$23)))/(1+EXP(2*(I17+IF(J$15="25q15",'Model data'!C$28,IF(J$15="35q15",'Model data'!C$30,'Model data'!C$32)))))</f>
        <v>0.13636688548023812</v>
      </c>
      <c r="K17" s="126">
        <f>K$2-('Model data'!L6-'Model data'!M6*LN(E17))</f>
        <v>2000.0424857097501</v>
      </c>
      <c r="L17" s="9"/>
      <c r="O17" s="38"/>
      <c r="R17" s="84"/>
      <c r="S17" s="35"/>
      <c r="T17" s="35"/>
      <c r="U17" s="47"/>
      <c r="V17" s="36"/>
      <c r="W17" s="36"/>
      <c r="X17" s="40"/>
      <c r="Y17" s="35"/>
      <c r="Z17" s="35"/>
      <c r="AA17" s="35"/>
      <c r="AB17" s="33"/>
      <c r="AC17" s="33"/>
      <c r="AD17" s="33"/>
      <c r="AE17" s="33"/>
      <c r="AF17" s="33"/>
      <c r="AG17" s="33"/>
      <c r="AH17" s="33"/>
      <c r="AI17" s="33"/>
      <c r="AJ17" s="33"/>
      <c r="AK17" s="33"/>
      <c r="AL17" s="33"/>
      <c r="AM17" s="33"/>
      <c r="AN17" s="33"/>
      <c r="AO17" s="33"/>
      <c r="AP17" s="33"/>
      <c r="AQ17" s="33"/>
      <c r="AR17" s="33"/>
    </row>
    <row r="18" spans="1:44">
      <c r="A18" s="131" t="s">
        <v>71</v>
      </c>
      <c r="B18" s="124">
        <v>964.74829999999997</v>
      </c>
      <c r="C18" s="124">
        <f t="shared" si="2"/>
        <v>901.05520999999999</v>
      </c>
      <c r="D18" s="124">
        <v>63.693089999999998</v>
      </c>
      <c r="E18" s="14">
        <f t="shared" si="3"/>
        <v>0.93397957788575525</v>
      </c>
      <c r="F18" s="27">
        <v>30</v>
      </c>
      <c r="G18" s="14">
        <f>'Model data'!J7+'Model data'!K7*E18</f>
        <v>0.92508039203593306</v>
      </c>
      <c r="H18" s="52">
        <f t="shared" ref="H18:H22" si="4">H7</f>
        <v>0.82637456698796774</v>
      </c>
      <c r="I18" s="56">
        <f>-0.5*LN(1+(G18/H18-(1+EXP(2*'Model data'!C$23)))/(1-G18))</f>
        <v>0.53509480263257381</v>
      </c>
      <c r="J18" s="125">
        <f>1-(1+EXP(2*(I18+'Model data'!C$23)))/(1+EXP(2*(I18+IF(J$15="25q15",'Model data'!C$28,IF(J$15="35q15",'Model data'!C$30,'Model data'!C$32)))))</f>
        <v>0.13930168744799742</v>
      </c>
      <c r="K18" s="126">
        <f>K$2-('Model data'!L7-'Model data'!M7*LN(E18))</f>
        <v>1997.7328410201487</v>
      </c>
      <c r="L18" s="9"/>
      <c r="M18" s="38"/>
      <c r="N18" s="33"/>
      <c r="O18" s="41"/>
      <c r="P18" s="35"/>
      <c r="Q18" s="41"/>
      <c r="R18" s="41"/>
      <c r="U18" s="47"/>
      <c r="V18" s="36"/>
      <c r="W18" s="36"/>
      <c r="X18" s="40"/>
      <c r="Y18" s="35"/>
      <c r="Z18" s="35"/>
      <c r="AA18" s="35"/>
      <c r="AB18" s="33"/>
      <c r="AC18" s="33"/>
      <c r="AD18" s="33"/>
      <c r="AE18" s="33"/>
      <c r="AF18" s="33"/>
      <c r="AG18" s="33"/>
      <c r="AH18" s="33"/>
      <c r="AI18" s="33"/>
      <c r="AJ18" s="33"/>
      <c r="AK18" s="33"/>
      <c r="AL18" s="33"/>
      <c r="AM18" s="33"/>
      <c r="AN18" s="33"/>
      <c r="AO18" s="33"/>
      <c r="AP18" s="33"/>
      <c r="AQ18" s="33"/>
      <c r="AR18" s="33"/>
    </row>
    <row r="19" spans="1:44">
      <c r="A19" s="131" t="s">
        <v>72</v>
      </c>
      <c r="B19" s="124">
        <v>766.91869999999994</v>
      </c>
      <c r="C19" s="124">
        <f t="shared" si="2"/>
        <v>702.20704999999998</v>
      </c>
      <c r="D19" s="124">
        <v>64.711650000000006</v>
      </c>
      <c r="E19" s="14">
        <f t="shared" si="3"/>
        <v>0.91562123860064959</v>
      </c>
      <c r="F19" s="27">
        <v>35</v>
      </c>
      <c r="G19" s="14">
        <f>'Model data'!J8+'Model data'!K8*E19</f>
        <v>0.90311436420835733</v>
      </c>
      <c r="H19" s="52">
        <f t="shared" si="4"/>
        <v>0.8136946130630015</v>
      </c>
      <c r="I19" s="56">
        <f>-0.5*LN(1+(G19/H19-(1+EXP(2*'Model data'!C$23)))/(1-G19))</f>
        <v>0.46654946184635726</v>
      </c>
      <c r="J19" s="125">
        <f>1-(1+EXP(2*(I19+'Model data'!C$23)))/(1+EXP(2*(I19+IF(J$15="25q15",'Model data'!C$28,IF(J$15="35q15",'Model data'!C$30,'Model data'!C$32)))))</f>
        <v>0.12841574740652373</v>
      </c>
      <c r="K19" s="126">
        <f>K$2-('Model data'!L8-'Model data'!M8*LN(E19))</f>
        <v>1995.5609634617217</v>
      </c>
      <c r="L19" s="9"/>
      <c r="M19" s="38"/>
      <c r="N19" s="33"/>
      <c r="O19" s="41"/>
      <c r="P19" s="35"/>
      <c r="Q19" s="41"/>
      <c r="R19" s="41"/>
      <c r="U19" s="47"/>
      <c r="V19" s="36"/>
      <c r="W19" s="36"/>
      <c r="X19" s="40"/>
      <c r="Y19" s="35"/>
      <c r="Z19" s="35"/>
      <c r="AA19" s="35"/>
      <c r="AB19" s="33"/>
      <c r="AC19" s="33"/>
      <c r="AD19" s="33"/>
      <c r="AE19" s="33"/>
      <c r="AF19" s="33"/>
      <c r="AG19" s="33"/>
      <c r="AH19" s="33"/>
      <c r="AI19" s="33"/>
      <c r="AJ19" s="33"/>
      <c r="AK19" s="33"/>
      <c r="AL19" s="33"/>
      <c r="AM19" s="33"/>
      <c r="AN19" s="33"/>
      <c r="AO19" s="33"/>
      <c r="AP19" s="33"/>
      <c r="AQ19" s="33"/>
      <c r="AR19" s="33"/>
    </row>
    <row r="20" spans="1:44">
      <c r="A20" s="131" t="s">
        <v>73</v>
      </c>
      <c r="B20" s="124">
        <v>626.4461</v>
      </c>
      <c r="C20" s="124">
        <f t="shared" si="2"/>
        <v>554.39832000000001</v>
      </c>
      <c r="D20" s="124">
        <v>72.047780000000003</v>
      </c>
      <c r="E20" s="14">
        <f t="shared" si="3"/>
        <v>0.88498965832814669</v>
      </c>
      <c r="F20" s="27">
        <v>40</v>
      </c>
      <c r="G20" s="14">
        <f>'Model data'!J9+'Model data'!K9*E20</f>
        <v>0.87061920428908413</v>
      </c>
      <c r="H20" s="52">
        <f t="shared" si="4"/>
        <v>0.79905761137876519</v>
      </c>
      <c r="I20" s="56">
        <f>-0.5*LN(1+(G20/H20-(1+EXP(2*'Model data'!C$23)))/(1-G20))</f>
        <v>0.47270105560050879</v>
      </c>
      <c r="J20" s="125">
        <f>1-(1+EXP(2*(I20+'Model data'!C$23)))/(1+EXP(2*(I20+IF(J$15="25q15",'Model data'!C$28,IF(J$15="35q15",'Model data'!C$30,'Model data'!C$32)))))</f>
        <v>0.12938079571091587</v>
      </c>
      <c r="K20" s="126">
        <f>K$2-('Model data'!L9-'Model data'!M9*LN(E20))</f>
        <v>1993.5037382604987</v>
      </c>
      <c r="L20" s="9"/>
      <c r="M20" s="38"/>
      <c r="N20" s="33"/>
      <c r="O20" s="41"/>
      <c r="P20" s="35"/>
      <c r="Q20" s="39"/>
      <c r="R20" s="39"/>
      <c r="T20" s="57"/>
      <c r="U20" s="47"/>
      <c r="V20" s="36"/>
      <c r="W20" s="36"/>
      <c r="X20" s="40"/>
      <c r="Y20" s="35"/>
      <c r="Z20" s="35"/>
      <c r="AA20" s="35"/>
      <c r="AB20" s="33"/>
      <c r="AC20" s="33"/>
      <c r="AD20" s="33"/>
      <c r="AE20" s="33"/>
      <c r="AF20" s="33"/>
      <c r="AG20" s="33"/>
      <c r="AH20" s="33"/>
      <c r="AI20" s="33"/>
      <c r="AJ20" s="33"/>
      <c r="AK20" s="33"/>
      <c r="AL20" s="33"/>
      <c r="AM20" s="33"/>
      <c r="AN20" s="33"/>
      <c r="AO20" s="33"/>
      <c r="AP20" s="33"/>
      <c r="AQ20" s="33"/>
      <c r="AR20" s="33"/>
    </row>
    <row r="21" spans="1:44">
      <c r="A21" s="131" t="s">
        <v>74</v>
      </c>
      <c r="B21" s="124">
        <v>552.78160000000003</v>
      </c>
      <c r="C21" s="124">
        <f t="shared" si="2"/>
        <v>490.71913000000001</v>
      </c>
      <c r="D21" s="124">
        <v>62.062469999999998</v>
      </c>
      <c r="E21" s="14">
        <f t="shared" si="3"/>
        <v>0.88772696124473027</v>
      </c>
      <c r="F21" s="27">
        <v>45</v>
      </c>
      <c r="G21" s="14">
        <f>'Model data'!J10+'Model data'!K10*E21</f>
        <v>0.87741347031811479</v>
      </c>
      <c r="H21" s="52">
        <f t="shared" si="4"/>
        <v>0.78056959889073885</v>
      </c>
      <c r="I21" s="56">
        <f>-0.5*LN(1+(G21/H21-(1+EXP(2*'Model data'!C$23)))/(1-G21))</f>
        <v>0.22615732082853143</v>
      </c>
      <c r="J21" s="125">
        <f>1-(1+EXP(2*(I21+'Model data'!C$23)))/(1+EXP(2*(I21+IF(J$15="25q15",'Model data'!C$28,IF(J$15="35q15",'Model data'!C$30,'Model data'!C$32)))))</f>
        <v>9.3286118947332075E-2</v>
      </c>
      <c r="K21" s="126">
        <f>K$2-('Model data'!L10-'Model data'!M10*LN(E21))</f>
        <v>1991.7960721831698</v>
      </c>
      <c r="L21" s="9"/>
      <c r="M21" s="38"/>
      <c r="N21" s="33"/>
      <c r="O21" s="41"/>
      <c r="P21" s="35"/>
      <c r="Q21" s="39"/>
      <c r="R21" s="39"/>
      <c r="T21" s="57"/>
      <c r="U21" s="47"/>
      <c r="V21" s="36"/>
      <c r="W21" s="36"/>
      <c r="X21" s="40"/>
      <c r="Y21" s="35"/>
      <c r="Z21" s="35"/>
      <c r="AA21" s="35"/>
      <c r="AB21" s="33"/>
      <c r="AC21" s="33"/>
      <c r="AD21" s="33"/>
      <c r="AE21" s="33"/>
      <c r="AF21" s="33"/>
      <c r="AG21" s="33"/>
      <c r="AH21" s="33"/>
      <c r="AI21" s="33"/>
      <c r="AJ21" s="33"/>
      <c r="AK21" s="33"/>
      <c r="AL21" s="33"/>
      <c r="AM21" s="33"/>
      <c r="AN21" s="33"/>
      <c r="AO21" s="33"/>
      <c r="AP21" s="33"/>
      <c r="AQ21" s="33"/>
      <c r="AR21" s="33"/>
    </row>
    <row r="22" spans="1:44">
      <c r="A22" s="131" t="s">
        <v>75</v>
      </c>
      <c r="B22" s="124">
        <v>495.92419999999998</v>
      </c>
      <c r="C22" s="124">
        <f>B22-D22</f>
        <v>401.47415000000001</v>
      </c>
      <c r="D22" s="124">
        <v>94.450050000000005</v>
      </c>
      <c r="E22" s="14">
        <f t="shared" si="3"/>
        <v>0.80954740663996638</v>
      </c>
      <c r="F22" s="28">
        <v>50</v>
      </c>
      <c r="G22" s="14">
        <f>'Model data'!J11+'Model data'!K11*E22</f>
        <v>0.79404516018778681</v>
      </c>
      <c r="H22" s="52">
        <f t="shared" si="4"/>
        <v>0.75702282778362173</v>
      </c>
      <c r="I22" s="56">
        <f>-0.5*LN(1+(G22/H22-(1+EXP(2*'Model data'!C$23)))/(1-G22))</f>
        <v>0.43555611571210145</v>
      </c>
      <c r="J22" s="125">
        <f>1-(1+EXP(2*(I22+'Model data'!C$23)))/(1+EXP(2*(I22+IF(J$15="25q15",'Model data'!C$28,IF(J$15="35q15",'Model data'!C$30,'Model data'!C$32)))))</f>
        <v>0.12359451697976853</v>
      </c>
      <c r="K22" s="126">
        <f>K$2-('Model data'!L11-'Model data'!M11*LN(E22))</f>
        <v>1989.8904692891742</v>
      </c>
      <c r="L22" s="9"/>
      <c r="M22" s="48"/>
      <c r="N22" s="33"/>
      <c r="O22" s="41"/>
      <c r="P22" s="35"/>
      <c r="Q22" s="39"/>
      <c r="R22" s="39"/>
      <c r="T22" s="57"/>
      <c r="U22" s="47"/>
      <c r="V22" s="36"/>
      <c r="W22" s="36"/>
      <c r="X22" s="40"/>
      <c r="Y22" s="35"/>
      <c r="Z22" s="35"/>
      <c r="AA22" s="35"/>
      <c r="AB22" s="33"/>
      <c r="AC22" s="33"/>
      <c r="AD22" s="33"/>
      <c r="AE22" s="33"/>
      <c r="AF22" s="33"/>
      <c r="AG22" s="33"/>
      <c r="AH22" s="33"/>
      <c r="AI22" s="33"/>
      <c r="AJ22" s="33"/>
      <c r="AK22" s="33"/>
      <c r="AL22" s="33"/>
      <c r="AM22" s="33"/>
      <c r="AN22" s="33"/>
      <c r="AO22" s="33"/>
      <c r="AP22" s="33"/>
      <c r="AQ22" s="33"/>
      <c r="AR22" s="33"/>
    </row>
    <row r="23" spans="1:44">
      <c r="A23" s="112" t="s">
        <v>9</v>
      </c>
      <c r="B23" s="43">
        <f>SUM(B16:B22)</f>
        <v>5137.1793000000007</v>
      </c>
      <c r="C23" s="23">
        <f>SUM(C16:C22)</f>
        <v>4720.3511900000003</v>
      </c>
      <c r="D23" s="43">
        <f>SUM(D16:D22)</f>
        <v>416.82811000000004</v>
      </c>
      <c r="E23" s="19"/>
      <c r="F23" s="19"/>
      <c r="G23" s="19"/>
      <c r="H23" s="19"/>
      <c r="I23" s="19"/>
      <c r="J23" s="19"/>
      <c r="K23" s="19"/>
      <c r="L23" s="8"/>
      <c r="M23" s="8"/>
      <c r="N23" s="33"/>
      <c r="O23" s="8"/>
      <c r="P23" s="35"/>
      <c r="Q23" s="35"/>
      <c r="R23" s="35"/>
      <c r="T23" s="57"/>
      <c r="U23" s="36"/>
      <c r="V23" s="36"/>
      <c r="W23" s="36"/>
      <c r="X23" s="40"/>
      <c r="Y23" s="35"/>
      <c r="Z23" s="35"/>
      <c r="AA23" s="35"/>
      <c r="AB23" s="33"/>
      <c r="AC23" s="33"/>
      <c r="AD23" s="33"/>
      <c r="AE23" s="33"/>
      <c r="AF23" s="33"/>
      <c r="AG23" s="33"/>
      <c r="AH23" s="33"/>
      <c r="AI23" s="33"/>
      <c r="AJ23" s="33"/>
      <c r="AK23" s="33"/>
      <c r="AL23" s="33"/>
      <c r="AM23" s="33"/>
      <c r="AN23" s="33"/>
      <c r="AO23" s="33"/>
      <c r="AP23" s="33"/>
      <c r="AQ23" s="33"/>
      <c r="AR23" s="33"/>
    </row>
    <row r="24" spans="1:44">
      <c r="I24" s="7"/>
      <c r="J24" s="3"/>
      <c r="K24" s="3"/>
      <c r="L24" s="5"/>
      <c r="M24" s="38"/>
      <c r="N24" s="33"/>
      <c r="O24" s="48"/>
      <c r="P24" s="35"/>
      <c r="Q24" s="37"/>
      <c r="R24" s="37"/>
      <c r="T24" s="36"/>
      <c r="U24" s="36"/>
      <c r="V24" s="36"/>
      <c r="W24" s="36"/>
      <c r="X24" s="40"/>
      <c r="Y24" s="35"/>
      <c r="Z24" s="35"/>
      <c r="AA24" s="35"/>
      <c r="AB24" s="33"/>
      <c r="AC24" s="33"/>
      <c r="AD24" s="33"/>
      <c r="AE24" s="33"/>
      <c r="AF24" s="33"/>
      <c r="AG24" s="33"/>
      <c r="AH24" s="33"/>
      <c r="AI24" s="33"/>
      <c r="AJ24" s="33"/>
      <c r="AK24" s="33"/>
      <c r="AL24" s="33"/>
      <c r="AM24" s="33"/>
      <c r="AN24" s="33"/>
      <c r="AO24" s="33"/>
      <c r="AP24" s="33"/>
      <c r="AQ24" s="33"/>
      <c r="AR24" s="33"/>
    </row>
    <row r="25" spans="1:44" ht="16.5">
      <c r="A25" s="29" t="s">
        <v>25</v>
      </c>
      <c r="B25" s="24"/>
      <c r="C25" s="122" t="s">
        <v>64</v>
      </c>
      <c r="D25" s="24"/>
      <c r="E25" s="29" t="s">
        <v>12</v>
      </c>
      <c r="F25" s="29" t="s">
        <v>25</v>
      </c>
      <c r="G25" s="29" t="s">
        <v>6</v>
      </c>
      <c r="H25" s="58" t="s">
        <v>23</v>
      </c>
      <c r="I25" s="29" t="s">
        <v>13</v>
      </c>
      <c r="J25" s="29" t="s">
        <v>19</v>
      </c>
      <c r="K25" s="29"/>
      <c r="M25" s="33"/>
      <c r="N25" s="33"/>
      <c r="O25" s="33"/>
      <c r="P25" s="35"/>
      <c r="Q25" s="34"/>
      <c r="R25" s="34"/>
      <c r="T25" s="36"/>
      <c r="U25" s="36"/>
      <c r="V25" s="36"/>
      <c r="W25" s="36"/>
      <c r="X25" s="40"/>
      <c r="Y25" s="35"/>
      <c r="Z25" s="35"/>
      <c r="AA25" s="35"/>
      <c r="AB25" s="33"/>
      <c r="AC25" s="33"/>
      <c r="AD25" s="33"/>
      <c r="AE25" s="33"/>
      <c r="AF25" s="33"/>
      <c r="AG25" s="33"/>
      <c r="AH25" s="33"/>
      <c r="AI25" s="33"/>
      <c r="AJ25" s="33"/>
      <c r="AK25" s="33"/>
      <c r="AL25" s="33"/>
      <c r="AM25" s="33"/>
      <c r="AN25" s="33"/>
      <c r="AO25" s="33"/>
      <c r="AP25" s="33"/>
      <c r="AQ25" s="33"/>
      <c r="AR25" s="33"/>
    </row>
    <row r="26" spans="1:44" ht="18">
      <c r="A26" s="12" t="s">
        <v>68</v>
      </c>
      <c r="B26" s="12" t="s">
        <v>1</v>
      </c>
      <c r="C26" s="12" t="s">
        <v>2</v>
      </c>
      <c r="D26" s="12" t="s">
        <v>3</v>
      </c>
      <c r="E26" s="12" t="s">
        <v>5</v>
      </c>
      <c r="F26" s="12" t="s">
        <v>24</v>
      </c>
      <c r="G26" s="12" t="s">
        <v>26</v>
      </c>
      <c r="H26" s="53" t="s">
        <v>22</v>
      </c>
      <c r="I26" s="21" t="s">
        <v>4</v>
      </c>
      <c r="J26" s="104" t="str">
        <f>Introduction!D$11</f>
        <v>25q15</v>
      </c>
      <c r="K26" s="12" t="s">
        <v>0</v>
      </c>
      <c r="M26" s="33"/>
      <c r="N26" s="33"/>
      <c r="O26" s="33"/>
      <c r="P26" s="34"/>
      <c r="Q26" s="34"/>
      <c r="R26" s="34"/>
      <c r="T26" s="57"/>
      <c r="U26" s="36"/>
      <c r="V26" s="36"/>
      <c r="W26" s="36"/>
      <c r="X26" s="40"/>
      <c r="Y26" s="35"/>
      <c r="Z26" s="35"/>
      <c r="AA26" s="35"/>
      <c r="AB26" s="33"/>
      <c r="AC26" s="33"/>
      <c r="AD26" s="33"/>
      <c r="AE26" s="33"/>
      <c r="AF26" s="33"/>
      <c r="AG26" s="33"/>
      <c r="AH26" s="33"/>
      <c r="AI26" s="33"/>
      <c r="AJ26" s="33"/>
      <c r="AK26" s="33"/>
      <c r="AL26" s="33"/>
      <c r="AM26" s="33"/>
      <c r="AN26" s="33"/>
      <c r="AO26" s="33"/>
      <c r="AP26" s="33"/>
      <c r="AQ26" s="33"/>
      <c r="AR26" s="33"/>
    </row>
    <row r="27" spans="1:44">
      <c r="A27" s="131" t="s">
        <v>69</v>
      </c>
      <c r="B27" s="124">
        <v>606.67510000000004</v>
      </c>
      <c r="C27" s="124">
        <f t="shared" ref="C27:C32" si="5">B27-D27</f>
        <v>575.89165000000003</v>
      </c>
      <c r="D27" s="124">
        <v>30.783449999999998</v>
      </c>
      <c r="E27" s="14">
        <f>(B27-D27)/B27</f>
        <v>0.94925875480961719</v>
      </c>
      <c r="F27" s="27">
        <v>20</v>
      </c>
      <c r="G27" s="14"/>
      <c r="H27" s="52"/>
      <c r="I27" s="15"/>
      <c r="J27" s="22"/>
      <c r="K27" s="22"/>
      <c r="M27" s="33"/>
      <c r="N27" s="33"/>
      <c r="O27" s="33"/>
      <c r="P27" s="34"/>
      <c r="Q27" s="34"/>
      <c r="R27" s="34"/>
      <c r="T27" s="57"/>
      <c r="U27" s="36"/>
      <c r="V27" s="36"/>
      <c r="W27" s="36"/>
      <c r="X27" s="40"/>
      <c r="Y27" s="35"/>
      <c r="Z27" s="35"/>
      <c r="AA27" s="35"/>
      <c r="AB27" s="33"/>
      <c r="AC27" s="33"/>
      <c r="AD27" s="33"/>
      <c r="AE27" s="33"/>
      <c r="AF27" s="33"/>
      <c r="AG27" s="33"/>
      <c r="AH27" s="33"/>
      <c r="AI27" s="33"/>
      <c r="AJ27" s="33"/>
      <c r="AK27" s="33"/>
      <c r="AL27" s="33"/>
      <c r="AM27" s="33"/>
      <c r="AN27" s="33"/>
      <c r="AO27" s="33"/>
      <c r="AP27" s="33"/>
      <c r="AQ27" s="33"/>
      <c r="AR27" s="33"/>
    </row>
    <row r="28" spans="1:44">
      <c r="A28" s="131" t="s">
        <v>70</v>
      </c>
      <c r="B28" s="124">
        <v>762.8252</v>
      </c>
      <c r="C28" s="124">
        <f t="shared" si="5"/>
        <v>721.43902000000003</v>
      </c>
      <c r="D28" s="124">
        <v>41.386180000000003</v>
      </c>
      <c r="E28" s="14">
        <f t="shared" ref="E28:E33" si="6">(B28-D28)/B28</f>
        <v>0.94574618143186673</v>
      </c>
      <c r="F28" s="27">
        <v>25</v>
      </c>
      <c r="G28" s="14">
        <f>'Model data'!J6+'Model data'!K6*E28</f>
        <v>0.94648650223144193</v>
      </c>
      <c r="H28" s="52">
        <f>H17</f>
        <v>0.83757889335458668</v>
      </c>
      <c r="I28" s="56">
        <f>-0.5*LN(1+(G28/H28-(1+EXP(2*'Model data'!C$23)))/(1-G28))</f>
        <v>0.64031574016354242</v>
      </c>
      <c r="J28" s="125">
        <f>1-(1+EXP(2*(I28+'Model data'!C$23)))/(1+EXP(2*(I28+IF(J$26="25q15",'Model data'!C$28,IF(J$26="35q15",'Model data'!C$30,'Model data'!C$32)))))</f>
        <v>0.15642878923928127</v>
      </c>
      <c r="K28" s="126">
        <f>K$2-('Model data'!L6-'Model data'!M6*LN(E28))</f>
        <v>2000.0335526178044</v>
      </c>
      <c r="M28" s="33"/>
      <c r="N28" s="33"/>
      <c r="O28" s="33"/>
      <c r="P28" s="34"/>
      <c r="Q28" s="34"/>
      <c r="R28" s="34"/>
      <c r="T28" s="36"/>
      <c r="U28" s="36"/>
      <c r="V28" s="36"/>
      <c r="W28" s="36"/>
      <c r="X28" s="40"/>
      <c r="Y28" s="35"/>
      <c r="Z28" s="35"/>
      <c r="AA28" s="35"/>
      <c r="AB28" s="33"/>
      <c r="AC28" s="33"/>
      <c r="AD28" s="33"/>
      <c r="AE28" s="33"/>
      <c r="AF28" s="33"/>
      <c r="AG28" s="33"/>
      <c r="AH28" s="33"/>
      <c r="AI28" s="33"/>
      <c r="AJ28" s="33"/>
      <c r="AK28" s="33"/>
      <c r="AL28" s="33"/>
      <c r="AM28" s="33"/>
      <c r="AN28" s="33"/>
      <c r="AO28" s="33"/>
      <c r="AP28" s="33"/>
      <c r="AQ28" s="33"/>
      <c r="AR28" s="33"/>
    </row>
    <row r="29" spans="1:44">
      <c r="A29" s="131" t="s">
        <v>71</v>
      </c>
      <c r="B29" s="124">
        <v>794.74279999999999</v>
      </c>
      <c r="C29" s="124">
        <f t="shared" si="5"/>
        <v>756.83230000000003</v>
      </c>
      <c r="D29" s="124">
        <v>37.910499999999999</v>
      </c>
      <c r="E29" s="14">
        <f t="shared" si="6"/>
        <v>0.9522984039616339</v>
      </c>
      <c r="F29" s="27">
        <v>30</v>
      </c>
      <c r="G29" s="14">
        <f>'Model data'!J7+'Model data'!K7*E29</f>
        <v>0.94625695497964879</v>
      </c>
      <c r="H29" s="52">
        <f t="shared" ref="H29:H33" si="7">H18</f>
        <v>0.82637456698796774</v>
      </c>
      <c r="I29" s="56">
        <f>-0.5*LN(1+(G29/H29-(1+EXP(2*'Model data'!C$23)))/(1-G29))</f>
        <v>0.28913917160570124</v>
      </c>
      <c r="J29" s="125">
        <f>1-(1+EXP(2*(I29+'Model data'!C$23)))/(1+EXP(2*(I29+IF(J$26="25q15",'Model data'!C$28,IF(J$26="35q15",'Model data'!C$30,'Model data'!C$32)))))</f>
        <v>0.1019322669781878</v>
      </c>
      <c r="K29" s="126">
        <f>K$2-('Model data'!L7-'Model data'!M7*LN(E29))</f>
        <v>1997.7707175519161</v>
      </c>
      <c r="M29" s="33"/>
      <c r="N29" s="33"/>
      <c r="O29" s="33"/>
      <c r="P29" s="34"/>
      <c r="Q29" s="34"/>
      <c r="R29" s="34"/>
      <c r="S29" s="44"/>
      <c r="T29" s="36"/>
      <c r="U29" s="36"/>
      <c r="V29" s="36"/>
      <c r="W29" s="36"/>
      <c r="X29" s="40"/>
      <c r="Y29" s="35"/>
      <c r="Z29" s="35"/>
      <c r="AA29" s="35"/>
      <c r="AB29" s="33"/>
      <c r="AC29" s="33"/>
      <c r="AD29" s="33"/>
      <c r="AE29" s="33"/>
      <c r="AF29" s="33"/>
      <c r="AG29" s="33"/>
      <c r="AH29" s="33"/>
      <c r="AI29" s="33"/>
      <c r="AJ29" s="33"/>
      <c r="AK29" s="33"/>
      <c r="AL29" s="33"/>
      <c r="AM29" s="33"/>
      <c r="AN29" s="33"/>
      <c r="AO29" s="33"/>
      <c r="AP29" s="33"/>
      <c r="AQ29" s="33"/>
      <c r="AR29" s="33"/>
    </row>
    <row r="30" spans="1:44">
      <c r="A30" s="131" t="s">
        <v>72</v>
      </c>
      <c r="B30" s="124">
        <v>815.40970000000004</v>
      </c>
      <c r="C30" s="124">
        <f>B30-D30</f>
        <v>767.82647000000009</v>
      </c>
      <c r="D30" s="124">
        <v>47.58323</v>
      </c>
      <c r="E30" s="14">
        <f t="shared" si="6"/>
        <v>0.94164500373247961</v>
      </c>
      <c r="F30" s="27">
        <v>35</v>
      </c>
      <c r="G30" s="14">
        <f>'Model data'!J8+'Model data'!K8*E30</f>
        <v>0.93345807435207118</v>
      </c>
      <c r="H30" s="52">
        <f t="shared" si="7"/>
        <v>0.8136946130630015</v>
      </c>
      <c r="I30" s="56">
        <f>-0.5*LN(1+(G30/H30-(1+EXP(2*'Model data'!C$23)))/(1-G30))</f>
        <v>0.19496441499096365</v>
      </c>
      <c r="J30" s="125">
        <f>1-(1+EXP(2*(I30+'Model data'!C$23)))/(1+EXP(2*(I30+IF(J$26="25q15",'Model data'!C$28,IF(J$26="35q15",'Model data'!C$30,'Model data'!C$32)))))</f>
        <v>8.9172126924108919E-2</v>
      </c>
      <c r="K30" s="126">
        <f>K$2-('Model data'!L8-'Model data'!M8*LN(E30))</f>
        <v>1995.6388745340282</v>
      </c>
      <c r="M30" s="33"/>
      <c r="N30" s="33"/>
      <c r="O30" s="33"/>
      <c r="P30" s="34"/>
      <c r="Q30" s="34"/>
      <c r="R30" s="34"/>
      <c r="S30" s="44"/>
      <c r="T30" s="36"/>
      <c r="U30" s="36"/>
      <c r="V30" s="36"/>
      <c r="W30" s="36"/>
      <c r="X30" s="40"/>
      <c r="Y30" s="35"/>
      <c r="Z30" s="35"/>
      <c r="AA30" s="35"/>
      <c r="AB30" s="33"/>
      <c r="AC30" s="33"/>
      <c r="AD30" s="33"/>
      <c r="AE30" s="33"/>
      <c r="AF30" s="33"/>
      <c r="AG30" s="33"/>
      <c r="AH30" s="33"/>
      <c r="AI30" s="33"/>
      <c r="AJ30" s="33"/>
      <c r="AK30" s="33"/>
      <c r="AL30" s="33"/>
      <c r="AM30" s="33"/>
      <c r="AN30" s="33"/>
      <c r="AO30" s="33"/>
      <c r="AP30" s="33"/>
      <c r="AQ30" s="33"/>
      <c r="AR30" s="33"/>
    </row>
    <row r="31" spans="1:44">
      <c r="A31" s="131" t="s">
        <v>73</v>
      </c>
      <c r="B31" s="124">
        <v>782.43939999999998</v>
      </c>
      <c r="C31" s="124">
        <f t="shared" si="5"/>
        <v>741.65850999999998</v>
      </c>
      <c r="D31" s="124">
        <v>40.780889999999999</v>
      </c>
      <c r="E31" s="14">
        <f t="shared" si="6"/>
        <v>0.94787981024472945</v>
      </c>
      <c r="F31" s="27">
        <v>40</v>
      </c>
      <c r="G31" s="14">
        <f>'Model data'!J9+'Model data'!K9*E31</f>
        <v>0.94235171156513853</v>
      </c>
      <c r="H31" s="52">
        <f t="shared" si="7"/>
        <v>0.79905761137876519</v>
      </c>
      <c r="I31" s="56">
        <f>-0.5*LN(1+(G31/H31-(1+EXP(2*'Model data'!C$23)))/(1-G31))</f>
        <v>-8.4820951066868724E-2</v>
      </c>
      <c r="J31" s="125">
        <f>1-(1+EXP(2*(I31+'Model data'!C$23)))/(1+EXP(2*(I31+IF(J$26="25q15",'Model data'!C$28,IF(J$26="35q15",'Model data'!C$30,'Model data'!C$32)))))</f>
        <v>5.7648288434861472E-2</v>
      </c>
      <c r="K31" s="126">
        <f>K$2-('Model data'!L9-'Model data'!M9*LN(E31))</f>
        <v>1993.7522576039712</v>
      </c>
      <c r="M31" s="33"/>
      <c r="N31" s="33"/>
      <c r="O31" s="33"/>
      <c r="P31" s="34"/>
      <c r="Q31" s="34"/>
      <c r="R31" s="34"/>
      <c r="S31" s="44"/>
      <c r="T31" s="47"/>
      <c r="U31" s="36"/>
      <c r="V31" s="36"/>
      <c r="W31" s="36"/>
      <c r="X31" s="40"/>
      <c r="Y31" s="35"/>
      <c r="Z31" s="35"/>
      <c r="AA31" s="35"/>
      <c r="AB31" s="33"/>
      <c r="AC31" s="33"/>
      <c r="AD31" s="33"/>
      <c r="AE31" s="33"/>
      <c r="AF31" s="33"/>
      <c r="AG31" s="33"/>
      <c r="AH31" s="33"/>
      <c r="AI31" s="33"/>
      <c r="AJ31" s="33"/>
      <c r="AK31" s="33"/>
      <c r="AL31" s="33"/>
      <c r="AM31" s="33"/>
      <c r="AN31" s="33"/>
      <c r="AO31" s="33"/>
      <c r="AP31" s="33"/>
      <c r="AQ31" s="33"/>
      <c r="AR31" s="33"/>
    </row>
    <row r="32" spans="1:44">
      <c r="A32" s="131" t="s">
        <v>74</v>
      </c>
      <c r="B32" s="124">
        <v>642.92259999999999</v>
      </c>
      <c r="C32" s="124">
        <f t="shared" si="5"/>
        <v>564.66889000000003</v>
      </c>
      <c r="D32" s="124">
        <v>78.253709999999998</v>
      </c>
      <c r="E32" s="14">
        <f t="shared" si="6"/>
        <v>0.87828440001953589</v>
      </c>
      <c r="F32" s="27">
        <v>45</v>
      </c>
      <c r="G32" s="14">
        <f>'Model data'!J10+'Model data'!K10*E32</f>
        <v>0.86686801794181767</v>
      </c>
      <c r="H32" s="52">
        <f t="shared" si="7"/>
        <v>0.78056959889073885</v>
      </c>
      <c r="I32" s="56">
        <f>-0.5*LN(1+(G32/H32-(1+EXP(2*'Model data'!C$23)))/(1-G32))</f>
        <v>0.28679701248268291</v>
      </c>
      <c r="J32" s="125">
        <f>1-(1+EXP(2*(I32+'Model data'!C$23)))/(1+EXP(2*(I32+IF(J$26="25q15",'Model data'!C$28,IF(J$26="35q15",'Model data'!C$30,'Model data'!C$32)))))</f>
        <v>0.10160289206246298</v>
      </c>
      <c r="K32" s="126">
        <f>K$2-('Model data'!L10-'Model data'!M10*LN(E32))</f>
        <v>1991.7484849492419</v>
      </c>
      <c r="M32" s="33"/>
      <c r="N32" s="33"/>
      <c r="O32" s="33"/>
      <c r="P32" s="34"/>
      <c r="Q32" s="34"/>
      <c r="R32" s="34"/>
      <c r="S32" s="44"/>
      <c r="T32" s="47"/>
      <c r="U32" s="36"/>
      <c r="V32" s="36"/>
      <c r="W32" s="36"/>
      <c r="X32" s="40"/>
      <c r="Y32" s="35"/>
      <c r="Z32" s="35"/>
      <c r="AA32" s="35"/>
      <c r="AB32" s="33"/>
      <c r="AC32" s="33"/>
      <c r="AD32" s="33"/>
      <c r="AE32" s="33"/>
      <c r="AF32" s="33"/>
      <c r="AG32" s="33"/>
      <c r="AH32" s="33"/>
      <c r="AI32" s="33"/>
      <c r="AJ32" s="33"/>
      <c r="AK32" s="33"/>
      <c r="AL32" s="33"/>
      <c r="AM32" s="33"/>
      <c r="AN32" s="33"/>
      <c r="AO32" s="33"/>
      <c r="AP32" s="33"/>
      <c r="AQ32" s="33"/>
      <c r="AR32" s="33"/>
    </row>
    <row r="33" spans="1:44">
      <c r="A33" s="131" t="s">
        <v>75</v>
      </c>
      <c r="B33" s="124">
        <v>489.11840000000001</v>
      </c>
      <c r="C33" s="124">
        <f>B33-D33</f>
        <v>424.35912999999999</v>
      </c>
      <c r="D33" s="124">
        <v>64.759270000000001</v>
      </c>
      <c r="E33" s="14">
        <f t="shared" si="6"/>
        <v>0.86760001259408759</v>
      </c>
      <c r="F33" s="28">
        <v>50</v>
      </c>
      <c r="G33" s="14">
        <f>'Model data'!J11+'Model data'!K11*E33</f>
        <v>0.85828617393661732</v>
      </c>
      <c r="H33" s="52">
        <f t="shared" si="7"/>
        <v>0.75702282778362173</v>
      </c>
      <c r="I33" s="56">
        <f>-0.5*LN(1+(G33/H33-(1+EXP(2*'Model data'!C$23)))/(1-G33))</f>
        <v>0.14138729745413783</v>
      </c>
      <c r="J33" s="125">
        <f>1-(1+EXP(2*(I33+'Model data'!C$23)))/(1+EXP(2*(I33+IF(J$26="25q15",'Model data'!C$28,IF(J$26="35q15",'Model data'!C$30,'Model data'!C$32)))))</f>
        <v>8.2377999989196704E-2</v>
      </c>
      <c r="K33" s="126">
        <f>K$2-('Model data'!L11-'Model data'!M11*LN(E33))</f>
        <v>1990.2561381137496</v>
      </c>
      <c r="M33" s="33"/>
      <c r="N33" s="33"/>
      <c r="O33" s="33"/>
      <c r="P33" s="34"/>
      <c r="Q33" s="34"/>
      <c r="R33" s="34"/>
      <c r="S33" s="44"/>
      <c r="T33" s="36"/>
      <c r="U33" s="36"/>
      <c r="V33" s="36"/>
      <c r="W33" s="36"/>
      <c r="X33" s="40"/>
      <c r="Y33" s="35"/>
      <c r="Z33" s="35"/>
      <c r="AA33" s="35"/>
      <c r="AB33" s="33"/>
      <c r="AC33" s="33"/>
      <c r="AD33" s="33"/>
      <c r="AE33" s="33"/>
      <c r="AF33" s="33"/>
      <c r="AG33" s="33"/>
      <c r="AH33" s="33"/>
      <c r="AI33" s="33"/>
      <c r="AJ33" s="33"/>
      <c r="AK33" s="33"/>
      <c r="AL33" s="33"/>
      <c r="AM33" s="33"/>
      <c r="AN33" s="33"/>
      <c r="AO33" s="33"/>
      <c r="AP33" s="33"/>
      <c r="AQ33" s="33"/>
      <c r="AR33" s="33"/>
    </row>
    <row r="34" spans="1:44">
      <c r="A34" s="112" t="s">
        <v>9</v>
      </c>
      <c r="B34" s="43">
        <f>SUM(B27:B33)</f>
        <v>4894.1332000000002</v>
      </c>
      <c r="C34" s="23">
        <f>SUM(C27:C33)</f>
        <v>4552.6759700000002</v>
      </c>
      <c r="D34" s="43">
        <f>SUM(D27:D33)</f>
        <v>341.45723000000004</v>
      </c>
      <c r="E34" s="19"/>
      <c r="F34" s="19" t="s">
        <v>9</v>
      </c>
      <c r="G34" s="19"/>
      <c r="H34" s="19"/>
      <c r="I34" s="19"/>
      <c r="J34" s="19"/>
      <c r="K34" s="23"/>
      <c r="M34" s="33"/>
      <c r="N34" s="33"/>
      <c r="O34" s="33"/>
      <c r="P34" s="34"/>
      <c r="Q34" s="34"/>
      <c r="R34" s="34"/>
      <c r="S34" s="44"/>
      <c r="T34" s="36"/>
      <c r="U34" s="36"/>
      <c r="V34" s="36"/>
      <c r="W34" s="36"/>
      <c r="X34" s="40"/>
      <c r="Y34" s="35"/>
      <c r="Z34" s="35"/>
      <c r="AA34" s="35"/>
      <c r="AB34" s="33"/>
      <c r="AC34" s="33"/>
      <c r="AD34" s="33"/>
      <c r="AE34" s="33"/>
      <c r="AF34" s="33"/>
      <c r="AG34" s="33"/>
      <c r="AH34" s="33"/>
      <c r="AI34" s="33"/>
      <c r="AJ34" s="33"/>
      <c r="AK34" s="33"/>
      <c r="AL34" s="33"/>
      <c r="AM34" s="33"/>
      <c r="AN34" s="33"/>
      <c r="AO34" s="33"/>
      <c r="AP34" s="33"/>
      <c r="AQ34" s="33"/>
      <c r="AR34" s="33"/>
    </row>
    <row r="35" spans="1:44">
      <c r="K35" s="6"/>
      <c r="M35" s="33"/>
      <c r="N35" s="33"/>
      <c r="O35" s="33"/>
      <c r="P35" s="33"/>
      <c r="Q35" s="34"/>
      <c r="R35" s="34"/>
      <c r="S35" s="44"/>
      <c r="T35" s="36"/>
      <c r="U35" s="36"/>
      <c r="V35" s="36"/>
      <c r="W35" s="36"/>
      <c r="X35" s="40"/>
      <c r="Y35" s="35"/>
      <c r="Z35" s="35"/>
      <c r="AA35" s="35"/>
      <c r="AB35" s="33"/>
      <c r="AC35" s="33"/>
      <c r="AD35" s="33"/>
      <c r="AE35" s="33"/>
      <c r="AF35" s="33"/>
      <c r="AG35" s="33"/>
      <c r="AH35" s="33"/>
      <c r="AI35" s="33"/>
      <c r="AJ35" s="33"/>
      <c r="AK35" s="33"/>
      <c r="AL35" s="33"/>
      <c r="AM35" s="33"/>
      <c r="AN35" s="33"/>
      <c r="AO35" s="33"/>
      <c r="AP35" s="33"/>
      <c r="AQ35" s="33"/>
      <c r="AR35" s="33"/>
    </row>
    <row r="36" spans="1:44" ht="16.5">
      <c r="A36" s="29" t="s">
        <v>25</v>
      </c>
      <c r="B36" s="24"/>
      <c r="C36" s="122" t="s">
        <v>65</v>
      </c>
      <c r="D36" s="24"/>
      <c r="E36" s="29" t="s">
        <v>12</v>
      </c>
      <c r="F36" s="29" t="s">
        <v>25</v>
      </c>
      <c r="G36" s="29" t="s">
        <v>6</v>
      </c>
      <c r="H36" s="58" t="s">
        <v>23</v>
      </c>
      <c r="I36" s="29" t="s">
        <v>13</v>
      </c>
      <c r="J36" s="29" t="s">
        <v>19</v>
      </c>
      <c r="K36" s="29"/>
      <c r="M36" s="33"/>
      <c r="N36" s="33"/>
      <c r="O36" s="33"/>
      <c r="P36" s="33"/>
      <c r="Q36" s="34"/>
      <c r="R36" s="34"/>
      <c r="S36" s="44"/>
      <c r="T36" s="36"/>
      <c r="U36" s="36"/>
      <c r="V36" s="36"/>
      <c r="W36" s="36"/>
      <c r="X36" s="40"/>
      <c r="Y36" s="35"/>
      <c r="Z36" s="35"/>
      <c r="AA36" s="35"/>
      <c r="AB36" s="33"/>
      <c r="AC36" s="33"/>
      <c r="AD36" s="33"/>
      <c r="AE36" s="33"/>
      <c r="AF36" s="33"/>
      <c r="AG36" s="33"/>
      <c r="AH36" s="33"/>
      <c r="AI36" s="33"/>
      <c r="AJ36" s="33"/>
      <c r="AK36" s="33"/>
      <c r="AL36" s="33"/>
      <c r="AM36" s="33"/>
      <c r="AN36" s="33"/>
      <c r="AO36" s="33"/>
      <c r="AP36" s="33"/>
      <c r="AQ36" s="33"/>
      <c r="AR36" s="33"/>
    </row>
    <row r="37" spans="1:44" ht="18">
      <c r="A37" s="12" t="s">
        <v>68</v>
      </c>
      <c r="B37" s="12" t="s">
        <v>1</v>
      </c>
      <c r="C37" s="12" t="s">
        <v>2</v>
      </c>
      <c r="D37" s="12" t="s">
        <v>3</v>
      </c>
      <c r="E37" s="12" t="s">
        <v>5</v>
      </c>
      <c r="F37" s="12" t="s">
        <v>24</v>
      </c>
      <c r="G37" s="12" t="s">
        <v>26</v>
      </c>
      <c r="H37" s="53" t="s">
        <v>22</v>
      </c>
      <c r="I37" s="21" t="s">
        <v>4</v>
      </c>
      <c r="J37" s="104" t="str">
        <f>Introduction!D$11</f>
        <v>25q15</v>
      </c>
      <c r="K37" s="12" t="s">
        <v>0</v>
      </c>
      <c r="M37" s="33"/>
      <c r="N37" s="33"/>
      <c r="O37" s="33"/>
      <c r="P37" s="33"/>
      <c r="Q37" s="34"/>
      <c r="R37" s="34"/>
      <c r="S37" s="44"/>
      <c r="T37" s="36"/>
      <c r="U37" s="36"/>
      <c r="V37" s="36"/>
      <c r="W37" s="36"/>
      <c r="X37" s="40"/>
      <c r="Y37" s="35"/>
      <c r="Z37" s="35"/>
      <c r="AA37" s="35"/>
      <c r="AB37" s="33"/>
      <c r="AC37" s="33"/>
      <c r="AD37" s="33"/>
      <c r="AE37" s="33"/>
      <c r="AF37" s="33"/>
      <c r="AG37" s="33"/>
      <c r="AH37" s="33"/>
      <c r="AI37" s="33"/>
      <c r="AJ37" s="33"/>
      <c r="AK37" s="33"/>
      <c r="AL37" s="33"/>
      <c r="AM37" s="33"/>
      <c r="AN37" s="33"/>
      <c r="AO37" s="33"/>
      <c r="AP37" s="33"/>
      <c r="AQ37" s="33"/>
      <c r="AR37" s="33"/>
    </row>
    <row r="38" spans="1:44">
      <c r="A38" s="131" t="s">
        <v>69</v>
      </c>
      <c r="B38" s="124">
        <v>304.89999999999998</v>
      </c>
      <c r="C38" s="124">
        <f t="shared" ref="C38:C43" si="8">B38-D38</f>
        <v>290.33999999999997</v>
      </c>
      <c r="D38" s="124">
        <v>14.56</v>
      </c>
      <c r="E38" s="14">
        <f>(B38-D38)/B38</f>
        <v>0.95224663824204658</v>
      </c>
      <c r="F38" s="27">
        <v>20</v>
      </c>
      <c r="G38" s="14"/>
      <c r="H38" s="52"/>
      <c r="I38" s="15"/>
      <c r="J38" s="22"/>
      <c r="K38" s="25"/>
      <c r="M38" s="33"/>
      <c r="N38" s="33"/>
      <c r="O38" s="33"/>
      <c r="P38" s="33"/>
      <c r="Q38" s="34"/>
      <c r="R38" s="34"/>
      <c r="S38" s="44"/>
      <c r="T38" s="46"/>
      <c r="U38" s="36"/>
      <c r="V38" s="36"/>
      <c r="W38" s="36"/>
      <c r="X38" s="40"/>
      <c r="Y38" s="35"/>
      <c r="Z38" s="35"/>
      <c r="AA38" s="35"/>
      <c r="AB38" s="33"/>
      <c r="AC38" s="33"/>
      <c r="AD38" s="33"/>
      <c r="AE38" s="33"/>
      <c r="AF38" s="33"/>
      <c r="AG38" s="33"/>
      <c r="AH38" s="33"/>
      <c r="AI38" s="33"/>
      <c r="AJ38" s="33"/>
      <c r="AK38" s="33"/>
      <c r="AL38" s="33"/>
      <c r="AM38" s="33"/>
      <c r="AN38" s="33"/>
      <c r="AO38" s="33"/>
      <c r="AP38" s="33"/>
      <c r="AQ38" s="33"/>
      <c r="AR38" s="33"/>
    </row>
    <row r="39" spans="1:44">
      <c r="A39" s="131" t="s">
        <v>70</v>
      </c>
      <c r="B39" s="124">
        <v>340.3</v>
      </c>
      <c r="C39" s="124">
        <f t="shared" si="8"/>
        <v>314.12</v>
      </c>
      <c r="D39" s="124">
        <v>26.18</v>
      </c>
      <c r="E39" s="14">
        <f t="shared" ref="E39" si="9">(B39-D39)/B39</f>
        <v>0.92306788128122241</v>
      </c>
      <c r="F39" s="27">
        <v>25</v>
      </c>
      <c r="G39" s="14">
        <f>'Model data'!J6+'Model data'!K6*E39</f>
        <v>0.92378325595063193</v>
      </c>
      <c r="H39" s="52">
        <f>H28</f>
        <v>0.83757889335458668</v>
      </c>
      <c r="I39" s="56">
        <f>-0.5*LN(1+(G39/H39-(1+EXP(2*'Model data'!C$23)))/(1-G39))</f>
        <v>0.99268633597729594</v>
      </c>
      <c r="J39" s="125">
        <f>1-(1+EXP(2*(I39+'Model data'!C$23)))/(1+EXP(2*(I39+IF(J$37="25q15",'Model data'!C$28,IF(J$37="35q15",'Model data'!C$30,'Model data'!C$32)))))</f>
        <v>0.21296968450574449</v>
      </c>
      <c r="K39" s="126">
        <f>K$2-('Model data'!L6-'Model data'!M6*LN(E39))</f>
        <v>2000.0063685939001</v>
      </c>
      <c r="M39" s="33"/>
      <c r="N39" s="33"/>
      <c r="O39" s="33"/>
      <c r="P39" s="33"/>
      <c r="Q39" s="34"/>
      <c r="R39" s="34"/>
      <c r="S39" s="44"/>
      <c r="T39" s="46"/>
      <c r="U39" s="36"/>
      <c r="V39" s="36"/>
      <c r="W39" s="36"/>
      <c r="X39" s="40"/>
      <c r="Y39" s="35"/>
      <c r="Z39" s="35"/>
      <c r="AA39" s="35"/>
      <c r="AB39" s="33"/>
      <c r="AC39" s="33"/>
      <c r="AD39" s="33"/>
      <c r="AE39" s="33"/>
      <c r="AF39" s="33"/>
      <c r="AG39" s="33"/>
      <c r="AH39" s="33"/>
      <c r="AI39" s="33"/>
      <c r="AJ39" s="33"/>
      <c r="AK39" s="33"/>
      <c r="AL39" s="33"/>
      <c r="AM39" s="33"/>
      <c r="AN39" s="33"/>
      <c r="AO39" s="33"/>
      <c r="AP39" s="33"/>
      <c r="AQ39" s="33"/>
      <c r="AR39" s="33"/>
    </row>
    <row r="40" spans="1:44">
      <c r="A40" s="131" t="s">
        <v>71</v>
      </c>
      <c r="B40" s="124">
        <v>330</v>
      </c>
      <c r="C40" s="124">
        <f>B40-D40</f>
        <v>304.79000000000002</v>
      </c>
      <c r="D40" s="124">
        <v>25.21</v>
      </c>
      <c r="E40" s="14">
        <f t="shared" ref="E40:E44" si="10">(B40-D40)/B40</f>
        <v>0.92360606060606065</v>
      </c>
      <c r="F40" s="27">
        <v>30</v>
      </c>
      <c r="G40" s="14">
        <f>'Model data'!J7+'Model data'!K7*E40</f>
        <v>0.91308860606060616</v>
      </c>
      <c r="H40" s="52">
        <f t="shared" ref="H40:H44" si="11">H29</f>
        <v>0.82637456698796774</v>
      </c>
      <c r="I40" s="56">
        <f>-0.5*LN(1+(G40/H40-(1+EXP(2*'Model data'!C$23)))/(1-G40))</f>
        <v>0.66093648197001054</v>
      </c>
      <c r="J40" s="125">
        <f>1-(1+EXP(2*(I40+'Model data'!C$23)))/(1+EXP(2*(I40+IF(J$37="25q15",'Model data'!C$28,IF(J$37="35q15",'Model data'!C$30,'Model data'!C$32)))))</f>
        <v>0.15981827174845897</v>
      </c>
      <c r="K40" s="126">
        <f>K$2-('Model data'!L7-'Model data'!M7*LN(E40))</f>
        <v>1997.7110616000691</v>
      </c>
      <c r="M40" s="33"/>
      <c r="N40" s="33"/>
      <c r="O40" s="33"/>
      <c r="P40" s="33"/>
      <c r="Q40" s="34"/>
      <c r="R40" s="34"/>
      <c r="S40" s="44"/>
      <c r="T40" s="47"/>
      <c r="U40" s="36"/>
      <c r="V40" s="36"/>
      <c r="W40" s="36"/>
      <c r="X40" s="40"/>
      <c r="Y40" s="35"/>
      <c r="Z40" s="35"/>
      <c r="AA40" s="35"/>
      <c r="AB40" s="33"/>
      <c r="AC40" s="33"/>
      <c r="AD40" s="33"/>
      <c r="AE40" s="33"/>
      <c r="AF40" s="33"/>
      <c r="AG40" s="33"/>
      <c r="AH40" s="33"/>
      <c r="AI40" s="33"/>
      <c r="AJ40" s="33"/>
      <c r="AK40" s="33"/>
      <c r="AL40" s="33"/>
      <c r="AM40" s="33"/>
      <c r="AN40" s="33"/>
      <c r="AO40" s="33"/>
      <c r="AP40" s="33"/>
      <c r="AQ40" s="33"/>
      <c r="AR40" s="33"/>
    </row>
    <row r="41" spans="1:44">
      <c r="A41" s="131" t="s">
        <v>72</v>
      </c>
      <c r="B41" s="124">
        <v>311.2</v>
      </c>
      <c r="C41" s="124">
        <f t="shared" si="8"/>
        <v>287.46999999999997</v>
      </c>
      <c r="D41" s="124">
        <v>23.73</v>
      </c>
      <c r="E41" s="14">
        <f t="shared" si="10"/>
        <v>0.92374678663239074</v>
      </c>
      <c r="F41" s="27">
        <v>35</v>
      </c>
      <c r="G41" s="14">
        <f>'Model data'!J8+'Model data'!K8*E41</f>
        <v>0.91258875321336752</v>
      </c>
      <c r="H41" s="52">
        <f t="shared" si="11"/>
        <v>0.8136946130630015</v>
      </c>
      <c r="I41" s="56">
        <f>-0.5*LN(1+(G41/H41-(1+EXP(2*'Model data'!C$23)))/(1-G41))</f>
        <v>0.38741439751233414</v>
      </c>
      <c r="J41" s="125">
        <f>1-(1+EXP(2*(I41+'Model data'!C$23)))/(1+EXP(2*(I41+IF(J$37="25q15",'Model data'!C$28,IF(J$37="35q15",'Model data'!C$30,'Model data'!C$32)))))</f>
        <v>0.11625495195421387</v>
      </c>
      <c r="K41" s="126">
        <f>K$2-('Model data'!L8-'Model data'!M8*LN(E41))</f>
        <v>1995.585525344022</v>
      </c>
      <c r="M41" s="33"/>
      <c r="N41" s="33"/>
      <c r="O41" s="33"/>
      <c r="P41" s="33"/>
      <c r="Q41" s="34"/>
      <c r="R41" s="34"/>
      <c r="S41" s="44"/>
      <c r="T41" s="47"/>
      <c r="U41" s="36"/>
      <c r="V41" s="36"/>
      <c r="W41" s="36"/>
      <c r="X41" s="40"/>
      <c r="Y41" s="35"/>
      <c r="Z41" s="35"/>
      <c r="AA41" s="35"/>
      <c r="AB41" s="33"/>
      <c r="AC41" s="33"/>
      <c r="AD41" s="33"/>
      <c r="AE41" s="33"/>
      <c r="AF41" s="33"/>
      <c r="AG41" s="33"/>
      <c r="AH41" s="33"/>
      <c r="AI41" s="33"/>
      <c r="AJ41" s="33"/>
      <c r="AK41" s="33"/>
      <c r="AL41" s="33"/>
      <c r="AM41" s="33"/>
      <c r="AN41" s="33"/>
      <c r="AO41" s="33"/>
      <c r="AP41" s="33"/>
      <c r="AQ41" s="33"/>
      <c r="AR41" s="33"/>
    </row>
    <row r="42" spans="1:44">
      <c r="A42" s="131" t="s">
        <v>73</v>
      </c>
      <c r="B42" s="124">
        <v>334.9</v>
      </c>
      <c r="C42" s="124">
        <f t="shared" si="8"/>
        <v>311.77</v>
      </c>
      <c r="D42" s="124">
        <v>23.13</v>
      </c>
      <c r="E42" s="14">
        <f t="shared" si="10"/>
        <v>0.93093460734547628</v>
      </c>
      <c r="F42" s="27">
        <v>40</v>
      </c>
      <c r="G42" s="14">
        <f>'Model data'!J9+'Model data'!K9*E42</f>
        <v>0.92302401313825033</v>
      </c>
      <c r="H42" s="52">
        <f t="shared" si="11"/>
        <v>0.79905761137876519</v>
      </c>
      <c r="I42" s="56">
        <f>-0.5*LN(1+(G42/H42-(1+EXP(2*'Model data'!C$23)))/(1-G42))</f>
        <v>9.6652864744893111E-2</v>
      </c>
      <c r="J42" s="125">
        <f>1-(1+EXP(2*(I42+'Model data'!C$23)))/(1+EXP(2*(I42+IF(J$37="25q15",'Model data'!C$28,IF(J$37="35q15",'Model data'!C$30,'Model data'!C$32)))))</f>
        <v>7.6975986861749779E-2</v>
      </c>
      <c r="K42" s="126">
        <f>K$2-('Model data'!L9-'Model data'!M9*LN(E42))</f>
        <v>1993.686957596412</v>
      </c>
      <c r="M42" s="33"/>
      <c r="N42" s="33"/>
      <c r="O42" s="33"/>
      <c r="P42" s="34"/>
      <c r="Q42" s="34"/>
      <c r="R42" s="34"/>
      <c r="S42" s="44"/>
      <c r="T42" s="46"/>
      <c r="U42" s="36"/>
      <c r="V42" s="36"/>
      <c r="W42" s="36"/>
      <c r="X42" s="40"/>
      <c r="Y42" s="35"/>
      <c r="Z42" s="35"/>
      <c r="AA42" s="35"/>
      <c r="AB42" s="33"/>
      <c r="AC42" s="33"/>
      <c r="AD42" s="33"/>
      <c r="AE42" s="33"/>
      <c r="AF42" s="33"/>
      <c r="AG42" s="33"/>
      <c r="AH42" s="33"/>
      <c r="AI42" s="33"/>
      <c r="AJ42" s="33"/>
      <c r="AK42" s="33"/>
      <c r="AL42" s="33"/>
      <c r="AM42" s="33"/>
      <c r="AN42" s="33"/>
      <c r="AO42" s="33"/>
      <c r="AP42" s="33"/>
      <c r="AQ42" s="33"/>
      <c r="AR42" s="33"/>
    </row>
    <row r="43" spans="1:44">
      <c r="A43" s="131" t="s">
        <v>74</v>
      </c>
      <c r="B43" s="124">
        <v>247.9</v>
      </c>
      <c r="C43" s="124">
        <f t="shared" si="8"/>
        <v>209.73000000000002</v>
      </c>
      <c r="D43" s="124">
        <v>38.17</v>
      </c>
      <c r="E43" s="14">
        <f t="shared" si="10"/>
        <v>0.84602662363856396</v>
      </c>
      <c r="F43" s="27">
        <v>45</v>
      </c>
      <c r="G43" s="14">
        <f>'Model data'!J10+'Model data'!K10*E43</f>
        <v>0.83084253327954827</v>
      </c>
      <c r="H43" s="52">
        <f t="shared" si="11"/>
        <v>0.78056959889073885</v>
      </c>
      <c r="I43" s="56">
        <f>-0.5*LN(1+(G43/H43-(1+EXP(2*'Model data'!C$23)))/(1-G43))</f>
        <v>0.4790521887261962</v>
      </c>
      <c r="J43" s="125">
        <f>1-(1+EXP(2*(I43+'Model data'!C$23)))/(1+EXP(2*(I43+IF(J$37="25q15",'Model data'!C$28,IF(J$37="35q15",'Model data'!C$30,'Model data'!C$32)))))</f>
        <v>0.13037981764036655</v>
      </c>
      <c r="K43" s="126">
        <f>K$2-('Model data'!L10-'Model data'!M10*LN(E43))</f>
        <v>1991.5819675954317</v>
      </c>
      <c r="M43" s="33"/>
      <c r="N43" s="33"/>
      <c r="O43" s="33"/>
      <c r="P43" s="34"/>
      <c r="Q43" s="33"/>
      <c r="R43" s="34"/>
      <c r="S43" s="44"/>
      <c r="T43" s="45"/>
      <c r="U43" s="36"/>
      <c r="V43" s="36"/>
      <c r="W43" s="36"/>
      <c r="X43" s="40"/>
      <c r="Y43" s="35"/>
      <c r="Z43" s="35"/>
      <c r="AA43" s="35"/>
      <c r="AB43" s="33"/>
      <c r="AC43" s="33"/>
      <c r="AD43" s="33"/>
      <c r="AE43" s="33"/>
      <c r="AF43" s="33"/>
      <c r="AG43" s="33"/>
      <c r="AH43" s="33"/>
      <c r="AI43" s="33"/>
      <c r="AJ43" s="33"/>
      <c r="AK43" s="33"/>
      <c r="AL43" s="33"/>
      <c r="AM43" s="33"/>
      <c r="AN43" s="33"/>
      <c r="AO43" s="33"/>
      <c r="AP43" s="33"/>
      <c r="AQ43" s="33"/>
      <c r="AR43" s="33"/>
    </row>
    <row r="44" spans="1:44">
      <c r="A44" s="131" t="s">
        <v>75</v>
      </c>
      <c r="B44" s="124">
        <v>181.3</v>
      </c>
      <c r="C44" s="124">
        <f>B44-D44</f>
        <v>153.11000000000001</v>
      </c>
      <c r="D44" s="124">
        <v>28.19</v>
      </c>
      <c r="E44" s="14">
        <f t="shared" si="10"/>
        <v>0.84451185879757307</v>
      </c>
      <c r="F44" s="28">
        <v>50</v>
      </c>
      <c r="G44" s="14">
        <f>'Model data'!J11+'Model data'!K11*E44</f>
        <v>0.83273682294539442</v>
      </c>
      <c r="H44" s="52">
        <f t="shared" si="11"/>
        <v>0.75702282778362173</v>
      </c>
      <c r="I44" s="56">
        <f>-0.5*LN(1+(G44/H44-(1+EXP(2*'Model data'!C$23)))/(1-G44))</f>
        <v>0.26420895995365812</v>
      </c>
      <c r="J44" s="125">
        <f>1-(1+EXP(2*(I44+'Model data'!C$23)))/(1+EXP(2*(I44+IF(J$37="25q15",'Model data'!C$28,IF(J$37="35q15",'Model data'!C$30,'Model data'!C$32)))))</f>
        <v>9.8456946666653167E-2</v>
      </c>
      <c r="K44" s="126">
        <f>K$2-('Model data'!L11-'Model data'!M11*LN(E44))</f>
        <v>1990.113725874917</v>
      </c>
      <c r="M44" s="33"/>
      <c r="N44" s="33"/>
      <c r="O44" s="33"/>
      <c r="P44" s="33"/>
      <c r="Q44" s="33"/>
      <c r="R44" s="34"/>
      <c r="S44" s="44"/>
      <c r="T44" s="45"/>
      <c r="U44" s="36"/>
      <c r="V44" s="36"/>
      <c r="W44" s="36"/>
      <c r="X44" s="40"/>
      <c r="Y44" s="35"/>
      <c r="Z44" s="35"/>
      <c r="AA44" s="35"/>
      <c r="AB44" s="33"/>
      <c r="AC44" s="33"/>
      <c r="AD44" s="33"/>
      <c r="AE44" s="33"/>
      <c r="AF44" s="33"/>
      <c r="AG44" s="33"/>
      <c r="AH44" s="33"/>
      <c r="AI44" s="33"/>
      <c r="AJ44" s="33"/>
      <c r="AK44" s="33"/>
      <c r="AL44" s="33"/>
      <c r="AM44" s="33"/>
      <c r="AN44" s="33"/>
      <c r="AO44" s="33"/>
      <c r="AP44" s="33"/>
      <c r="AQ44" s="33"/>
      <c r="AR44" s="33"/>
    </row>
    <row r="45" spans="1:44">
      <c r="A45" s="112" t="s">
        <v>9</v>
      </c>
      <c r="B45" s="43">
        <f>SUM(B38:B44)</f>
        <v>2050.5000000000005</v>
      </c>
      <c r="C45" s="23">
        <f>SUM(C38:C44)</f>
        <v>1871.33</v>
      </c>
      <c r="D45" s="43">
        <f>SUM(D38:D44)</f>
        <v>179.17000000000002</v>
      </c>
      <c r="E45" s="19"/>
      <c r="F45" s="19"/>
      <c r="G45" s="19"/>
      <c r="H45" s="19"/>
      <c r="I45" s="19"/>
      <c r="J45" s="19"/>
      <c r="K45" s="19"/>
      <c r="M45" s="33"/>
      <c r="N45" s="33"/>
      <c r="O45" s="33"/>
      <c r="P45" s="33"/>
      <c r="Q45" s="33"/>
      <c r="R45" s="33"/>
      <c r="S45" s="44"/>
      <c r="T45" s="45"/>
      <c r="U45" s="36"/>
      <c r="V45" s="36"/>
      <c r="W45" s="36"/>
      <c r="X45" s="40"/>
      <c r="Y45" s="35"/>
      <c r="Z45" s="35"/>
      <c r="AA45" s="35"/>
      <c r="AB45" s="33"/>
      <c r="AC45" s="33"/>
      <c r="AD45" s="33"/>
      <c r="AE45" s="33"/>
      <c r="AF45" s="33"/>
      <c r="AG45" s="33"/>
      <c r="AH45" s="33"/>
      <c r="AI45" s="33"/>
      <c r="AJ45" s="33"/>
      <c r="AK45" s="33"/>
      <c r="AL45" s="33"/>
      <c r="AM45" s="33"/>
      <c r="AN45" s="33"/>
      <c r="AO45" s="33"/>
      <c r="AP45" s="33"/>
      <c r="AQ45" s="33"/>
      <c r="AR45" s="33"/>
    </row>
    <row r="46" spans="1:44">
      <c r="M46" s="33"/>
      <c r="N46" s="33"/>
      <c r="O46" s="33"/>
      <c r="P46" s="33"/>
      <c r="Q46" s="33"/>
      <c r="R46" s="33"/>
      <c r="S46" s="44"/>
      <c r="T46" s="45"/>
      <c r="U46" s="36"/>
      <c r="V46" s="36"/>
      <c r="W46" s="36"/>
      <c r="X46" s="40"/>
      <c r="Y46" s="35"/>
      <c r="Z46" s="35"/>
      <c r="AA46" s="35"/>
      <c r="AB46" s="33"/>
      <c r="AC46" s="33"/>
      <c r="AD46" s="33"/>
      <c r="AE46" s="33"/>
      <c r="AF46" s="33"/>
      <c r="AG46" s="33"/>
      <c r="AH46" s="33"/>
      <c r="AI46" s="33"/>
      <c r="AJ46" s="33"/>
      <c r="AK46" s="33"/>
      <c r="AL46" s="33"/>
      <c r="AM46" s="33"/>
      <c r="AN46" s="33"/>
      <c r="AO46" s="33"/>
      <c r="AP46" s="33"/>
      <c r="AQ46" s="33"/>
      <c r="AR46" s="33"/>
    </row>
    <row r="47" spans="1:44" ht="16.5">
      <c r="A47" s="29" t="s">
        <v>25</v>
      </c>
      <c r="B47" s="24"/>
      <c r="C47" s="130" t="s">
        <v>20</v>
      </c>
      <c r="D47" s="24"/>
      <c r="E47" s="29" t="s">
        <v>12</v>
      </c>
      <c r="F47" s="29" t="s">
        <v>25</v>
      </c>
      <c r="G47" s="29" t="s">
        <v>6</v>
      </c>
      <c r="H47" s="58" t="s">
        <v>23</v>
      </c>
      <c r="I47" s="29" t="s">
        <v>13</v>
      </c>
      <c r="J47" s="29" t="s">
        <v>19</v>
      </c>
      <c r="K47" s="29"/>
      <c r="M47" s="33"/>
      <c r="N47" s="33"/>
      <c r="O47" s="33"/>
      <c r="P47" s="33"/>
      <c r="Q47" s="33"/>
      <c r="R47" s="33"/>
      <c r="S47" s="44"/>
      <c r="T47" s="45"/>
      <c r="U47" s="36"/>
      <c r="V47" s="36"/>
      <c r="W47" s="36"/>
      <c r="X47" s="40"/>
      <c r="Y47" s="35"/>
      <c r="Z47" s="35"/>
      <c r="AA47" s="35"/>
      <c r="AB47" s="33"/>
      <c r="AC47" s="33"/>
      <c r="AD47" s="33"/>
      <c r="AE47" s="33"/>
      <c r="AF47" s="33"/>
      <c r="AG47" s="33"/>
      <c r="AH47" s="33"/>
      <c r="AI47" s="33"/>
      <c r="AJ47" s="33"/>
      <c r="AK47" s="33"/>
      <c r="AL47" s="33"/>
      <c r="AM47" s="33"/>
      <c r="AN47" s="33"/>
      <c r="AO47" s="33"/>
      <c r="AP47" s="33"/>
      <c r="AQ47" s="33"/>
      <c r="AR47" s="33"/>
    </row>
    <row r="48" spans="1:44" ht="18">
      <c r="A48" s="12" t="s">
        <v>68</v>
      </c>
      <c r="B48" s="12" t="s">
        <v>1</v>
      </c>
      <c r="C48" s="12" t="s">
        <v>2</v>
      </c>
      <c r="D48" s="12" t="s">
        <v>3</v>
      </c>
      <c r="E48" s="12" t="s">
        <v>5</v>
      </c>
      <c r="F48" s="12" t="s">
        <v>24</v>
      </c>
      <c r="G48" s="12" t="s">
        <v>26</v>
      </c>
      <c r="H48" s="53" t="s">
        <v>22</v>
      </c>
      <c r="I48" s="21" t="s">
        <v>4</v>
      </c>
      <c r="J48" s="104" t="str">
        <f>Introduction!D$11</f>
        <v>25q15</v>
      </c>
      <c r="K48" s="12" t="s">
        <v>0</v>
      </c>
      <c r="M48" s="33"/>
      <c r="N48" s="33"/>
      <c r="O48" s="33"/>
      <c r="P48" s="33"/>
      <c r="Q48" s="33"/>
      <c r="R48" s="33"/>
      <c r="S48" s="44"/>
      <c r="T48" s="45"/>
      <c r="U48" s="36"/>
      <c r="V48" s="36"/>
      <c r="W48" s="36"/>
      <c r="X48" s="40"/>
      <c r="Y48" s="35"/>
      <c r="Z48" s="35"/>
      <c r="AA48" s="35"/>
      <c r="AB48" s="33"/>
      <c r="AC48" s="33"/>
      <c r="AD48" s="33"/>
      <c r="AE48" s="33"/>
      <c r="AF48" s="33"/>
      <c r="AG48" s="33"/>
      <c r="AH48" s="33"/>
      <c r="AI48" s="33"/>
      <c r="AJ48" s="33"/>
      <c r="AK48" s="33"/>
      <c r="AL48" s="33"/>
      <c r="AM48" s="33"/>
      <c r="AN48" s="33"/>
      <c r="AO48" s="33"/>
      <c r="AP48" s="33"/>
      <c r="AQ48" s="33"/>
      <c r="AR48" s="33"/>
    </row>
    <row r="49" spans="1:44">
      <c r="A49" s="131" t="s">
        <v>69</v>
      </c>
      <c r="B49" s="51">
        <f>B5+B27</f>
        <v>977.57510000000002</v>
      </c>
      <c r="C49" s="51">
        <f t="shared" ref="C49:D49" si="12">C5+C27</f>
        <v>925.20164999999997</v>
      </c>
      <c r="D49" s="51">
        <f t="shared" si="12"/>
        <v>52.373449999999998</v>
      </c>
      <c r="E49" s="14">
        <f>(B49-D49)/B49</f>
        <v>0.94642513910184489</v>
      </c>
      <c r="F49" s="27">
        <v>20</v>
      </c>
      <c r="G49" s="14"/>
      <c r="H49" s="52"/>
      <c r="I49" s="15"/>
      <c r="J49" s="22"/>
      <c r="K49" s="22"/>
      <c r="M49" s="33"/>
      <c r="N49" s="33"/>
      <c r="O49" s="33"/>
      <c r="P49" s="33"/>
      <c r="Q49" s="33"/>
      <c r="R49" s="33"/>
      <c r="S49" s="44"/>
      <c r="T49" s="47"/>
      <c r="U49" s="40"/>
      <c r="V49" s="40"/>
      <c r="W49" s="40"/>
      <c r="X49" s="40"/>
      <c r="Y49" s="35"/>
      <c r="Z49" s="35"/>
      <c r="AA49" s="35"/>
      <c r="AB49" s="33"/>
      <c r="AC49" s="33"/>
      <c r="AD49" s="33"/>
      <c r="AE49" s="33"/>
      <c r="AF49" s="33"/>
      <c r="AG49" s="33"/>
      <c r="AH49" s="33"/>
      <c r="AI49" s="33"/>
      <c r="AJ49" s="33"/>
      <c r="AK49" s="33"/>
      <c r="AL49" s="33"/>
      <c r="AM49" s="33"/>
      <c r="AN49" s="33"/>
      <c r="AO49" s="33"/>
      <c r="AP49" s="33"/>
      <c r="AQ49" s="33"/>
      <c r="AR49" s="33"/>
    </row>
    <row r="50" spans="1:44">
      <c r="A50" s="131" t="s">
        <v>70</v>
      </c>
      <c r="B50" s="51">
        <f t="shared" ref="B50:D50" si="13">B6+B28</f>
        <v>1149.9252000000001</v>
      </c>
      <c r="C50" s="51">
        <f t="shared" si="13"/>
        <v>1084.8090200000001</v>
      </c>
      <c r="D50" s="51">
        <f t="shared" si="13"/>
        <v>65.11618</v>
      </c>
      <c r="E50" s="14">
        <f t="shared" ref="E50:E55" si="14">(B50-D50)/B50</f>
        <v>0.94337355160144332</v>
      </c>
      <c r="F50" s="27">
        <v>25</v>
      </c>
      <c r="G50" s="14">
        <f>'Model data'!J6+'Model data'!K6*E50</f>
        <v>0.94411126250820498</v>
      </c>
      <c r="H50" s="52">
        <f>H39</f>
        <v>0.83757889335458668</v>
      </c>
      <c r="I50" s="56">
        <f>-0.5*LN(1+(G50/H50-(1+EXP(2*'Model data'!C$23)))/(1-G50))</f>
        <v>0.67776342004001555</v>
      </c>
      <c r="J50" s="125">
        <f>1-(1+EXP(2*(I50+'Model data'!C$23)))/(1+EXP(2*(I50+IF(J$48="25q15",'Model data'!C$28,IF(J$48="35q15",'Model data'!C$30,'Model data'!C$32)))))</f>
        <v>0.16258732045599744</v>
      </c>
      <c r="K50" s="126">
        <f>K$2-('Model data'!L6-'Model data'!M6*LN(E50))</f>
        <v>2000.0307393002993</v>
      </c>
      <c r="M50" s="33"/>
      <c r="N50" s="33"/>
      <c r="O50" s="33"/>
      <c r="P50" s="33"/>
      <c r="Q50" s="33"/>
      <c r="R50" s="33"/>
      <c r="S50" s="44"/>
      <c r="T50" s="47"/>
      <c r="U50" s="40"/>
      <c r="V50" s="40"/>
      <c r="W50" s="40"/>
      <c r="X50" s="40"/>
      <c r="Y50" s="35"/>
      <c r="Z50" s="35"/>
      <c r="AA50" s="35"/>
      <c r="AB50" s="33"/>
      <c r="AC50" s="33"/>
      <c r="AD50" s="33"/>
      <c r="AE50" s="33"/>
      <c r="AF50" s="33"/>
      <c r="AG50" s="33"/>
      <c r="AH50" s="33"/>
      <c r="AI50" s="33"/>
      <c r="AJ50" s="33"/>
      <c r="AK50" s="33"/>
      <c r="AL50" s="33"/>
      <c r="AM50" s="33"/>
      <c r="AN50" s="33"/>
      <c r="AO50" s="33"/>
      <c r="AP50" s="33"/>
      <c r="AQ50" s="33"/>
      <c r="AR50" s="33"/>
    </row>
    <row r="51" spans="1:44">
      <c r="A51" s="131" t="s">
        <v>71</v>
      </c>
      <c r="B51" s="51">
        <f t="shared" ref="B51:D51" si="15">B7+B29</f>
        <v>1242.6428000000001</v>
      </c>
      <c r="C51" s="51">
        <f t="shared" si="15"/>
        <v>1169.6023</v>
      </c>
      <c r="D51" s="51">
        <f t="shared" si="15"/>
        <v>73.040500000000009</v>
      </c>
      <c r="E51" s="14">
        <f t="shared" si="14"/>
        <v>0.94122164470755387</v>
      </c>
      <c r="F51" s="27">
        <v>30</v>
      </c>
      <c r="G51" s="14">
        <f>'Model data'!J7+'Model data'!K7*E51</f>
        <v>0.93345222128193217</v>
      </c>
      <c r="H51" s="52">
        <f t="shared" ref="H51:H55" si="16">H40</f>
        <v>0.82637456698796774</v>
      </c>
      <c r="I51" s="56">
        <f>-0.5*LN(1+(G51/H51-(1+EXP(2*'Model data'!C$23)))/(1-G51))</f>
        <v>0.44273775029192852</v>
      </c>
      <c r="J51" s="125">
        <f>1-(1+EXP(2*(I51+'Model data'!C$23)))/(1+EXP(2*(I51+IF(J$48="25q15",'Model data'!C$28,IF(J$48="35q15",'Model data'!C$30,'Model data'!C$32)))))</f>
        <v>0.12470536612247285</v>
      </c>
      <c r="K51" s="126">
        <f>K$2-('Model data'!L7-'Model data'!M7*LN(E51))</f>
        <v>1997.7479029776007</v>
      </c>
      <c r="M51" s="33"/>
      <c r="N51" s="33"/>
      <c r="O51" s="33"/>
      <c r="P51" s="33"/>
      <c r="Q51" s="33"/>
      <c r="R51" s="33"/>
      <c r="S51" s="44"/>
      <c r="T51" s="38"/>
      <c r="U51" s="40"/>
      <c r="V51" s="40"/>
      <c r="W51" s="40"/>
      <c r="X51" s="40"/>
      <c r="Y51" s="35"/>
      <c r="Z51" s="35"/>
      <c r="AA51" s="35"/>
      <c r="AB51" s="33"/>
      <c r="AC51" s="33"/>
      <c r="AD51" s="33"/>
      <c r="AE51" s="33"/>
      <c r="AF51" s="33"/>
      <c r="AG51" s="33"/>
      <c r="AH51" s="33"/>
      <c r="AI51" s="33"/>
      <c r="AJ51" s="33"/>
      <c r="AK51" s="33"/>
      <c r="AL51" s="33"/>
      <c r="AM51" s="33"/>
      <c r="AN51" s="33"/>
      <c r="AO51" s="33"/>
      <c r="AP51" s="33"/>
      <c r="AQ51" s="33"/>
      <c r="AR51" s="33"/>
    </row>
    <row r="52" spans="1:44">
      <c r="A52" s="131" t="s">
        <v>72</v>
      </c>
      <c r="B52" s="51">
        <f t="shared" ref="B52:D52" si="17">B8+B30</f>
        <v>1194.2097000000001</v>
      </c>
      <c r="C52" s="51">
        <f t="shared" si="17"/>
        <v>1116.9864700000001</v>
      </c>
      <c r="D52" s="51">
        <f t="shared" si="17"/>
        <v>77.223230000000001</v>
      </c>
      <c r="E52" s="14">
        <f t="shared" si="14"/>
        <v>0.93533528491687845</v>
      </c>
      <c r="F52" s="27">
        <v>35</v>
      </c>
      <c r="G52" s="14">
        <f>'Model data'!J8+'Model data'!K8*E52</f>
        <v>0.92610094221308026</v>
      </c>
      <c r="H52" s="52">
        <f t="shared" si="16"/>
        <v>0.8136946130630015</v>
      </c>
      <c r="I52" s="56">
        <f>-0.5*LN(1+(G52/H52-(1+EXP(2*'Model data'!C$23)))/(1-G52))</f>
        <v>0.26645027929243903</v>
      </c>
      <c r="J52" s="125">
        <f>1-(1+EXP(2*(I52+'Model data'!C$23)))/(1+EXP(2*(I52+IF(J$48="25q15",'Model data'!C$28,IF(J$48="35q15",'Model data'!C$30,'Model data'!C$32)))))</f>
        <v>9.8766603083432769E-2</v>
      </c>
      <c r="K52" s="126">
        <f>K$2-('Model data'!L8-'Model data'!M8*LN(E52))</f>
        <v>1995.6201837843294</v>
      </c>
      <c r="M52" s="33"/>
      <c r="N52" s="33"/>
      <c r="O52" s="33"/>
      <c r="P52" s="33"/>
      <c r="Q52" s="33"/>
      <c r="R52" s="33"/>
      <c r="S52" s="44"/>
      <c r="T52" s="38"/>
      <c r="U52" s="40"/>
      <c r="V52" s="40"/>
      <c r="W52" s="40"/>
      <c r="X52" s="40"/>
      <c r="Y52" s="35"/>
      <c r="Z52" s="35"/>
      <c r="AA52" s="35"/>
      <c r="AB52" s="33"/>
      <c r="AC52" s="33"/>
      <c r="AD52" s="33"/>
      <c r="AE52" s="33"/>
      <c r="AF52" s="33"/>
      <c r="AG52" s="33"/>
      <c r="AH52" s="33"/>
      <c r="AI52" s="33"/>
      <c r="AJ52" s="33"/>
      <c r="AK52" s="33"/>
      <c r="AL52" s="33"/>
      <c r="AM52" s="33"/>
      <c r="AN52" s="33"/>
      <c r="AO52" s="33"/>
      <c r="AP52" s="33"/>
      <c r="AQ52" s="33"/>
      <c r="AR52" s="33"/>
    </row>
    <row r="53" spans="1:44">
      <c r="A53" s="131" t="s">
        <v>73</v>
      </c>
      <c r="B53" s="51">
        <f t="shared" ref="B53:D53" si="18">B9+B31</f>
        <v>1106.3393999999998</v>
      </c>
      <c r="C53" s="51">
        <f t="shared" si="18"/>
        <v>1027.2085099999999</v>
      </c>
      <c r="D53" s="51">
        <f t="shared" si="18"/>
        <v>79.130889999999994</v>
      </c>
      <c r="E53" s="14">
        <f t="shared" si="14"/>
        <v>0.92847503216463234</v>
      </c>
      <c r="F53" s="27">
        <v>40</v>
      </c>
      <c r="G53" s="14">
        <f>'Model data'!J9+'Model data'!K9*E53</f>
        <v>0.92021862168697965</v>
      </c>
      <c r="H53" s="52">
        <f t="shared" si="16"/>
        <v>0.79905761137876519</v>
      </c>
      <c r="I53" s="56">
        <f>-0.5*LN(1+(G53/H53-(1+EXP(2*'Model data'!C$23)))/(1-G53))</f>
        <v>0.12014203529140498</v>
      </c>
      <c r="J53" s="125">
        <f>1-(1+EXP(2*(I53+'Model data'!C$23)))/(1+EXP(2*(I53+IF(J$48="25q15",'Model data'!C$28,IF(J$48="35q15",'Model data'!C$30,'Model data'!C$32)))))</f>
        <v>7.9781378313020568E-2</v>
      </c>
      <c r="K53" s="126">
        <f>K$2-('Model data'!L9-'Model data'!M9*LN(E53))</f>
        <v>1993.6773807208722</v>
      </c>
      <c r="M53" s="33"/>
      <c r="N53" s="33"/>
      <c r="O53" s="33"/>
      <c r="P53" s="33"/>
      <c r="Q53" s="33"/>
      <c r="R53" s="33"/>
      <c r="S53" s="44"/>
      <c r="T53" s="38"/>
      <c r="U53" s="40"/>
      <c r="V53" s="40"/>
      <c r="W53" s="40"/>
      <c r="X53" s="40"/>
      <c r="Y53" s="35"/>
      <c r="Z53" s="35"/>
      <c r="AA53" s="35"/>
      <c r="AB53" s="33"/>
      <c r="AC53" s="33"/>
      <c r="AD53" s="33"/>
      <c r="AE53" s="33"/>
      <c r="AF53" s="33"/>
      <c r="AG53" s="33"/>
      <c r="AH53" s="33"/>
      <c r="AI53" s="33"/>
      <c r="AJ53" s="33"/>
      <c r="AK53" s="33"/>
      <c r="AL53" s="33"/>
      <c r="AM53" s="33"/>
      <c r="AN53" s="33"/>
      <c r="AO53" s="33"/>
      <c r="AP53" s="33"/>
      <c r="AQ53" s="33"/>
      <c r="AR53" s="33"/>
    </row>
    <row r="54" spans="1:44">
      <c r="A54" s="131" t="s">
        <v>74</v>
      </c>
      <c r="B54" s="51">
        <f t="shared" ref="B54:D54" si="19">B10+B32</f>
        <v>909.22260000000006</v>
      </c>
      <c r="C54" s="51">
        <f t="shared" si="19"/>
        <v>802.64889000000005</v>
      </c>
      <c r="D54" s="51">
        <f t="shared" si="19"/>
        <v>106.57371000000001</v>
      </c>
      <c r="E54" s="14">
        <f t="shared" si="14"/>
        <v>0.88278589863472379</v>
      </c>
      <c r="F54" s="27">
        <v>45</v>
      </c>
      <c r="G54" s="14">
        <f>'Model data'!J10+'Model data'!K10*E54</f>
        <v>0.87189529159525958</v>
      </c>
      <c r="H54" s="52">
        <f t="shared" si="16"/>
        <v>0.78056959889073885</v>
      </c>
      <c r="I54" s="56">
        <f>-0.5*LN(1+(G54/H54-(1+EXP(2*'Model data'!C$23)))/(1-G54))</f>
        <v>0.25821892583354961</v>
      </c>
      <c r="J54" s="125">
        <f>1-(1+EXP(2*(I54+'Model data'!C$23)))/(1+EXP(2*(I54+IF(J$48="25q15",'Model data'!C$28,IF(J$48="35q15",'Model data'!C$30,'Model data'!C$32)))))</f>
        <v>9.7632115073110315E-2</v>
      </c>
      <c r="K54" s="126">
        <f>K$2-('Model data'!L10-'Model data'!M10*LN(E54))</f>
        <v>1991.7712344243539</v>
      </c>
      <c r="M54" s="33"/>
      <c r="N54" s="33"/>
      <c r="O54" s="33"/>
      <c r="P54" s="33"/>
      <c r="Q54" s="33"/>
      <c r="R54" s="33"/>
      <c r="S54" s="44"/>
      <c r="T54" s="38"/>
      <c r="U54" s="40"/>
      <c r="V54" s="40"/>
      <c r="W54" s="40"/>
      <c r="X54" s="40"/>
      <c r="Y54" s="37"/>
      <c r="Z54" s="35"/>
      <c r="AA54" s="35"/>
      <c r="AB54" s="33"/>
      <c r="AC54" s="33"/>
      <c r="AD54" s="33"/>
      <c r="AE54" s="33"/>
      <c r="AF54" s="33"/>
      <c r="AG54" s="33"/>
      <c r="AH54" s="33"/>
      <c r="AI54" s="33"/>
      <c r="AJ54" s="33"/>
      <c r="AK54" s="33"/>
      <c r="AL54" s="33"/>
      <c r="AM54" s="33"/>
      <c r="AN54" s="33"/>
      <c r="AO54" s="33"/>
      <c r="AP54" s="33"/>
      <c r="AQ54" s="33"/>
      <c r="AR54" s="33"/>
    </row>
    <row r="55" spans="1:44">
      <c r="A55" s="131" t="s">
        <v>75</v>
      </c>
      <c r="B55" s="51">
        <f t="shared" ref="B55:D55" si="20">B11+B33</f>
        <v>707.41840000000002</v>
      </c>
      <c r="C55" s="51">
        <f t="shared" si="20"/>
        <v>588.94912999999997</v>
      </c>
      <c r="D55" s="51">
        <f t="shared" si="20"/>
        <v>118.46926999999999</v>
      </c>
      <c r="E55" s="14">
        <f t="shared" si="14"/>
        <v>0.83253295362405044</v>
      </c>
      <c r="F55" s="28">
        <v>50</v>
      </c>
      <c r="G55" s="14">
        <f>'Model data'!J11+'Model data'!K11*E55</f>
        <v>0.81948096648037427</v>
      </c>
      <c r="H55" s="52">
        <f t="shared" si="16"/>
        <v>0.75702282778362173</v>
      </c>
      <c r="I55" s="56">
        <f>-0.5*LN(1+(G55/H55-(1+EXP(2*'Model data'!C$23)))/(1-G55))</f>
        <v>0.3243957024345015</v>
      </c>
      <c r="J55" s="125">
        <f>1-(1+EXP(2*(I55+'Model data'!C$23)))/(1+EXP(2*(I55+IF(J$48="25q15",'Model data'!C$28,IF(J$48="35q15",'Model data'!C$30,'Model data'!C$32)))))</f>
        <v>0.10696021241432696</v>
      </c>
      <c r="K55" s="126">
        <f>K$2-('Model data'!L11-'Model data'!M11*LN(E55))</f>
        <v>1990.0382959346555</v>
      </c>
      <c r="M55" s="33"/>
      <c r="N55" s="33"/>
      <c r="O55" s="33"/>
      <c r="P55" s="33"/>
      <c r="Q55" s="33"/>
      <c r="R55" s="33"/>
      <c r="S55" s="44"/>
      <c r="T55" s="38"/>
      <c r="U55" s="40"/>
      <c r="V55" s="40"/>
      <c r="W55" s="40"/>
      <c r="X55" s="40"/>
      <c r="Y55" s="37"/>
      <c r="Z55" s="35"/>
      <c r="AA55" s="35"/>
      <c r="AB55" s="33"/>
      <c r="AC55" s="33"/>
      <c r="AD55" s="33"/>
      <c r="AE55" s="33"/>
      <c r="AF55" s="33"/>
      <c r="AG55" s="33"/>
      <c r="AH55" s="33"/>
      <c r="AI55" s="33"/>
      <c r="AJ55" s="33"/>
      <c r="AK55" s="33"/>
      <c r="AL55" s="33"/>
      <c r="AM55" s="33"/>
      <c r="AN55" s="33"/>
      <c r="AO55" s="33"/>
      <c r="AP55" s="33"/>
      <c r="AQ55" s="33"/>
      <c r="AR55" s="33"/>
    </row>
    <row r="56" spans="1:44">
      <c r="A56" s="112" t="s">
        <v>9</v>
      </c>
      <c r="B56" s="43">
        <f>SUM(B49:B55)</f>
        <v>7287.3332000000009</v>
      </c>
      <c r="C56" s="23">
        <f>SUM(C49:C55)</f>
        <v>6715.4059700000007</v>
      </c>
      <c r="D56" s="43">
        <f>SUM(D49:D55)</f>
        <v>571.92723000000001</v>
      </c>
      <c r="E56" s="19"/>
      <c r="F56" s="19" t="s">
        <v>9</v>
      </c>
      <c r="G56" s="19"/>
      <c r="H56" s="19"/>
      <c r="I56" s="19"/>
      <c r="J56" s="19"/>
      <c r="K56" s="23"/>
      <c r="M56" s="33"/>
      <c r="N56" s="33"/>
      <c r="O56" s="33"/>
      <c r="P56" s="33"/>
      <c r="Q56" s="33"/>
      <c r="R56" s="33"/>
      <c r="S56" s="44"/>
      <c r="T56" s="38"/>
      <c r="U56" s="40"/>
      <c r="V56" s="40"/>
      <c r="W56" s="40"/>
      <c r="X56" s="40"/>
      <c r="Y56" s="37"/>
      <c r="Z56" s="35"/>
      <c r="AA56" s="35"/>
      <c r="AB56" s="33"/>
      <c r="AC56" s="33"/>
      <c r="AD56" s="33"/>
      <c r="AE56" s="33"/>
      <c r="AF56" s="33"/>
      <c r="AG56" s="33"/>
      <c r="AH56" s="33"/>
      <c r="AI56" s="33"/>
      <c r="AJ56" s="33"/>
      <c r="AK56" s="33"/>
      <c r="AL56" s="33"/>
      <c r="AM56" s="33"/>
      <c r="AN56" s="33"/>
      <c r="AO56" s="33"/>
      <c r="AP56" s="33"/>
      <c r="AQ56" s="33"/>
      <c r="AR56" s="33"/>
    </row>
    <row r="57" spans="1:44">
      <c r="K57" s="6"/>
      <c r="M57" s="33"/>
      <c r="N57" s="33"/>
      <c r="O57" s="33"/>
      <c r="P57" s="33"/>
      <c r="Q57" s="33"/>
      <c r="R57" s="33"/>
      <c r="S57" s="44"/>
      <c r="T57" s="38"/>
      <c r="U57" s="40"/>
      <c r="V57" s="40"/>
      <c r="W57" s="40"/>
      <c r="X57" s="40"/>
      <c r="Y57" s="37"/>
      <c r="Z57" s="35"/>
      <c r="AA57" s="35"/>
      <c r="AB57" s="33"/>
      <c r="AC57" s="33"/>
      <c r="AD57" s="33"/>
      <c r="AE57" s="33"/>
      <c r="AF57" s="33"/>
      <c r="AG57" s="33"/>
      <c r="AH57" s="33"/>
      <c r="AI57" s="33"/>
      <c r="AJ57" s="33"/>
      <c r="AK57" s="33"/>
      <c r="AL57" s="33"/>
      <c r="AM57" s="33"/>
      <c r="AN57" s="33"/>
      <c r="AO57" s="33"/>
      <c r="AP57" s="33"/>
      <c r="AQ57" s="33"/>
      <c r="AR57" s="33"/>
    </row>
    <row r="58" spans="1:44" ht="16.5">
      <c r="A58" s="29" t="s">
        <v>25</v>
      </c>
      <c r="B58" s="24"/>
      <c r="C58" s="130" t="s">
        <v>21</v>
      </c>
      <c r="D58" s="24"/>
      <c r="E58" s="29" t="s">
        <v>12</v>
      </c>
      <c r="F58" s="29" t="s">
        <v>25</v>
      </c>
      <c r="G58" s="29" t="s">
        <v>6</v>
      </c>
      <c r="H58" s="58" t="s">
        <v>23</v>
      </c>
      <c r="I58" s="29" t="s">
        <v>13</v>
      </c>
      <c r="J58" s="29" t="s">
        <v>19</v>
      </c>
      <c r="K58" s="29"/>
      <c r="M58" s="33"/>
      <c r="N58" s="33"/>
      <c r="O58" s="33"/>
      <c r="P58" s="33"/>
      <c r="Q58" s="33"/>
      <c r="R58" s="33"/>
      <c r="S58" s="44"/>
      <c r="T58" s="38"/>
      <c r="U58" s="40"/>
      <c r="V58" s="40"/>
      <c r="W58" s="40"/>
      <c r="X58" s="40"/>
      <c r="Y58" s="35"/>
      <c r="Z58" s="35"/>
      <c r="AA58" s="35"/>
      <c r="AB58" s="33"/>
      <c r="AC58" s="33"/>
      <c r="AD58" s="33"/>
      <c r="AE58" s="33"/>
      <c r="AF58" s="33"/>
      <c r="AG58" s="33"/>
      <c r="AH58" s="33"/>
      <c r="AI58" s="33"/>
      <c r="AJ58" s="33"/>
      <c r="AK58" s="33"/>
      <c r="AL58" s="33"/>
      <c r="AM58" s="33"/>
      <c r="AN58" s="33"/>
      <c r="AO58" s="33"/>
      <c r="AP58" s="33"/>
      <c r="AQ58" s="33"/>
      <c r="AR58" s="33"/>
    </row>
    <row r="59" spans="1:44" ht="18">
      <c r="A59" s="12" t="s">
        <v>68</v>
      </c>
      <c r="B59" s="12" t="s">
        <v>1</v>
      </c>
      <c r="C59" s="12" t="s">
        <v>2</v>
      </c>
      <c r="D59" s="12" t="s">
        <v>3</v>
      </c>
      <c r="E59" s="12" t="s">
        <v>5</v>
      </c>
      <c r="F59" s="12"/>
      <c r="G59" s="12" t="s">
        <v>26</v>
      </c>
      <c r="H59" s="53" t="s">
        <v>22</v>
      </c>
      <c r="I59" s="21" t="s">
        <v>4</v>
      </c>
      <c r="J59" s="104" t="str">
        <f>Introduction!D$11</f>
        <v>25q15</v>
      </c>
      <c r="K59" s="12" t="s">
        <v>0</v>
      </c>
      <c r="M59" s="33"/>
      <c r="N59" s="33"/>
      <c r="O59" s="33"/>
      <c r="P59" s="33"/>
      <c r="Q59" s="33"/>
      <c r="R59" s="33"/>
      <c r="S59" s="44"/>
      <c r="T59" s="38"/>
      <c r="U59" s="40"/>
      <c r="V59" s="40"/>
      <c r="W59" s="40"/>
      <c r="X59" s="40"/>
      <c r="Y59" s="35"/>
      <c r="Z59" s="35"/>
      <c r="AA59" s="35"/>
      <c r="AB59" s="33"/>
      <c r="AC59" s="33"/>
      <c r="AD59" s="33"/>
      <c r="AE59" s="33"/>
      <c r="AF59" s="33"/>
      <c r="AG59" s="33"/>
      <c r="AH59" s="33"/>
      <c r="AI59" s="33"/>
      <c r="AJ59" s="33"/>
      <c r="AK59" s="33"/>
      <c r="AL59" s="33"/>
      <c r="AM59" s="33"/>
      <c r="AN59" s="33"/>
      <c r="AO59" s="33"/>
      <c r="AP59" s="33"/>
      <c r="AQ59" s="33"/>
      <c r="AR59" s="33"/>
    </row>
    <row r="60" spans="1:44">
      <c r="A60" s="131" t="s">
        <v>69</v>
      </c>
      <c r="B60" s="51">
        <f>B16+B38</f>
        <v>1176.5011999999999</v>
      </c>
      <c r="C60" s="51">
        <f t="shared" ref="C60:D60" si="21">C16+C38</f>
        <v>1142.16536</v>
      </c>
      <c r="D60" s="51">
        <f t="shared" si="21"/>
        <v>34.335839999999997</v>
      </c>
      <c r="E60" s="14">
        <f>(B60-D60)/B60</f>
        <v>0.97081529538601408</v>
      </c>
      <c r="F60" s="27">
        <v>20</v>
      </c>
      <c r="G60" s="14"/>
      <c r="H60" s="52"/>
      <c r="I60" s="15"/>
      <c r="J60" s="22"/>
      <c r="K60" s="25"/>
      <c r="M60" s="33"/>
      <c r="N60" s="33"/>
      <c r="O60" s="33"/>
      <c r="P60" s="33"/>
      <c r="Q60" s="33"/>
      <c r="R60" s="33"/>
      <c r="S60" s="44"/>
      <c r="T60" s="38"/>
      <c r="U60" s="40"/>
      <c r="V60" s="40"/>
      <c r="W60" s="40"/>
      <c r="X60" s="40"/>
      <c r="Y60" s="35"/>
      <c r="Z60" s="35"/>
      <c r="AA60" s="35"/>
      <c r="AB60" s="33"/>
      <c r="AC60" s="33"/>
      <c r="AD60" s="33"/>
      <c r="AE60" s="33"/>
      <c r="AF60" s="33"/>
      <c r="AG60" s="33"/>
      <c r="AH60" s="33"/>
      <c r="AI60" s="33"/>
      <c r="AJ60" s="33"/>
      <c r="AK60" s="33"/>
      <c r="AL60" s="33"/>
      <c r="AM60" s="33"/>
      <c r="AN60" s="33"/>
      <c r="AO60" s="33"/>
      <c r="AP60" s="33"/>
      <c r="AQ60" s="33"/>
      <c r="AR60" s="33"/>
    </row>
    <row r="61" spans="1:44">
      <c r="A61" s="131" t="s">
        <v>70</v>
      </c>
      <c r="B61" s="51">
        <f t="shared" ref="B61:D61" si="22">B17+B39</f>
        <v>1199.0591999999999</v>
      </c>
      <c r="C61" s="51">
        <f t="shared" si="22"/>
        <v>1132.79197</v>
      </c>
      <c r="D61" s="51">
        <f t="shared" si="22"/>
        <v>66.267229999999998</v>
      </c>
      <c r="E61" s="14">
        <f t="shared" ref="E61:E66" si="23">(B61-D61)/B61</f>
        <v>0.94473397977347584</v>
      </c>
      <c r="F61" s="27">
        <v>25</v>
      </c>
      <c r="G61" s="14">
        <f>'Model data'!J6+'Model data'!K6*E61</f>
        <v>0.94547318715122675</v>
      </c>
      <c r="H61" s="52">
        <f>H50</f>
        <v>0.83757889335458668</v>
      </c>
      <c r="I61" s="56">
        <f>-0.5*LN(1+(G61/H61-(1+EXP(2*'Model data'!C$23)))/(1-G61))</f>
        <v>0.65634663877154586</v>
      </c>
      <c r="J61" s="125">
        <f>1-(1+EXP(2*(I61+'Model data'!C$23)))/(1+EXP(2*(I61+IF(J$59="25q15",'Model data'!C$28,IF(J$59="35q15",'Model data'!C$30,'Model data'!C$32)))))</f>
        <v>0.15906337234852597</v>
      </c>
      <c r="K61" s="126">
        <f>K$2-('Model data'!L6-'Model data'!M6*LN(E61))</f>
        <v>2000.0323532759769</v>
      </c>
      <c r="M61" s="33"/>
      <c r="N61" s="33"/>
      <c r="O61" s="33"/>
      <c r="P61" s="33"/>
      <c r="Q61" s="33"/>
      <c r="R61" s="33"/>
      <c r="S61" s="44"/>
      <c r="T61" s="38"/>
      <c r="U61" s="40"/>
      <c r="V61" s="40"/>
      <c r="W61" s="40"/>
      <c r="X61" s="40"/>
      <c r="Y61" s="35"/>
      <c r="Z61" s="35"/>
      <c r="AA61" s="35"/>
      <c r="AB61" s="33"/>
      <c r="AC61" s="33"/>
      <c r="AD61" s="33"/>
      <c r="AE61" s="33"/>
      <c r="AF61" s="33"/>
      <c r="AG61" s="33"/>
      <c r="AH61" s="33"/>
      <c r="AI61" s="33"/>
      <c r="AJ61" s="33"/>
      <c r="AK61" s="33"/>
      <c r="AL61" s="33"/>
      <c r="AM61" s="33"/>
      <c r="AN61" s="33"/>
      <c r="AO61" s="33"/>
      <c r="AP61" s="33"/>
      <c r="AQ61" s="33"/>
      <c r="AR61" s="33"/>
    </row>
    <row r="62" spans="1:44">
      <c r="A62" s="131" t="s">
        <v>71</v>
      </c>
      <c r="B62" s="51">
        <f t="shared" ref="B62:D62" si="24">B18+B40</f>
        <v>1294.7483</v>
      </c>
      <c r="C62" s="51">
        <f t="shared" si="24"/>
        <v>1205.84521</v>
      </c>
      <c r="D62" s="51">
        <f t="shared" si="24"/>
        <v>88.903089999999992</v>
      </c>
      <c r="E62" s="14">
        <f t="shared" si="23"/>
        <v>0.93133561944047349</v>
      </c>
      <c r="F62" s="27">
        <v>30</v>
      </c>
      <c r="G62" s="14">
        <f>'Model data'!J7+'Model data'!K7*E62</f>
        <v>0.92202397607318731</v>
      </c>
      <c r="H62" s="52">
        <f t="shared" ref="H62:H66" si="25">H51</f>
        <v>0.82637456698796774</v>
      </c>
      <c r="I62" s="56">
        <f>-0.5*LN(1+(G62/H62-(1+EXP(2*'Model data'!C$23)))/(1-G62))</f>
        <v>0.56774335776214724</v>
      </c>
      <c r="J62" s="125">
        <f>1-(1+EXP(2*(I62+'Model data'!C$23)))/(1+EXP(2*(I62+IF(J$59="25q15",'Model data'!C$28,IF(J$59="35q15",'Model data'!C$30,'Model data'!C$32)))))</f>
        <v>0.1445741499046248</v>
      </c>
      <c r="K62" s="126">
        <f>K$2-('Model data'!L7-'Model data'!M7*LN(E62))</f>
        <v>1997.7273130295673</v>
      </c>
      <c r="M62" s="33"/>
      <c r="N62" s="33"/>
      <c r="O62" s="33"/>
      <c r="P62" s="33"/>
      <c r="Q62" s="33"/>
      <c r="R62" s="33"/>
      <c r="S62" s="44"/>
      <c r="T62" s="38"/>
      <c r="U62" s="40"/>
      <c r="V62" s="40"/>
      <c r="W62" s="40"/>
      <c r="X62" s="40"/>
      <c r="Y62" s="35"/>
      <c r="Z62" s="35"/>
      <c r="AA62" s="35"/>
      <c r="AB62" s="33"/>
      <c r="AC62" s="33"/>
      <c r="AD62" s="33"/>
      <c r="AE62" s="33"/>
      <c r="AF62" s="33"/>
      <c r="AG62" s="33"/>
      <c r="AH62" s="33"/>
      <c r="AI62" s="33"/>
      <c r="AJ62" s="33"/>
      <c r="AK62" s="33"/>
      <c r="AL62" s="33"/>
      <c r="AM62" s="33"/>
      <c r="AN62" s="33"/>
      <c r="AO62" s="33"/>
      <c r="AP62" s="33"/>
      <c r="AQ62" s="33"/>
      <c r="AR62" s="33"/>
    </row>
    <row r="63" spans="1:44">
      <c r="A63" s="131" t="s">
        <v>72</v>
      </c>
      <c r="B63" s="51">
        <f t="shared" ref="B63:D63" si="26">B19+B41</f>
        <v>1078.1187</v>
      </c>
      <c r="C63" s="51">
        <f t="shared" si="26"/>
        <v>989.67705000000001</v>
      </c>
      <c r="D63" s="51">
        <f t="shared" si="26"/>
        <v>88.44165000000001</v>
      </c>
      <c r="E63" s="14">
        <f t="shared" si="23"/>
        <v>0.91796668585750352</v>
      </c>
      <c r="F63" s="27">
        <v>35</v>
      </c>
      <c r="G63" s="14">
        <f>'Model data'!J8+'Model data'!K8*E63</f>
        <v>0.90584915570984903</v>
      </c>
      <c r="H63" s="52">
        <f t="shared" si="25"/>
        <v>0.8136946130630015</v>
      </c>
      <c r="I63" s="56">
        <f>-0.5*LN(1+(G63/H63-(1+EXP(2*'Model data'!C$23)))/(1-G63))</f>
        <v>0.44408411791469671</v>
      </c>
      <c r="J63" s="125">
        <f>1-(1+EXP(2*(I63+'Model data'!C$23)))/(1+EXP(2*(I63+IF(J$59="25q15",'Model data'!C$28,IF(J$59="35q15",'Model data'!C$30,'Model data'!C$32)))))</f>
        <v>0.12491405546830081</v>
      </c>
      <c r="K63" s="126">
        <f>K$2-('Model data'!L8-'Model data'!M8*LN(E63))</f>
        <v>1995.5680755798189</v>
      </c>
      <c r="M63" s="33"/>
      <c r="N63" s="33"/>
      <c r="O63" s="33"/>
      <c r="P63" s="33"/>
      <c r="Q63" s="33"/>
      <c r="R63" s="33"/>
      <c r="S63" s="44"/>
      <c r="T63" s="38"/>
      <c r="U63" s="40"/>
      <c r="V63" s="40"/>
      <c r="W63" s="40"/>
      <c r="X63" s="40"/>
      <c r="Y63" s="35"/>
      <c r="Z63" s="35"/>
      <c r="AA63" s="35"/>
      <c r="AB63" s="33"/>
      <c r="AC63" s="33"/>
      <c r="AD63" s="33"/>
      <c r="AE63" s="33"/>
      <c r="AF63" s="33"/>
      <c r="AG63" s="33"/>
      <c r="AH63" s="33"/>
      <c r="AI63" s="33"/>
      <c r="AJ63" s="33"/>
      <c r="AK63" s="33"/>
      <c r="AL63" s="33"/>
      <c r="AM63" s="33"/>
      <c r="AN63" s="33"/>
      <c r="AO63" s="33"/>
      <c r="AP63" s="33"/>
      <c r="AQ63" s="33"/>
      <c r="AR63" s="33"/>
    </row>
    <row r="64" spans="1:44">
      <c r="A64" s="131" t="s">
        <v>73</v>
      </c>
      <c r="B64" s="51">
        <f t="shared" ref="B64:D64" si="27">B20+B42</f>
        <v>961.34609999999998</v>
      </c>
      <c r="C64" s="51">
        <f t="shared" si="27"/>
        <v>866.16831999999999</v>
      </c>
      <c r="D64" s="51">
        <f t="shared" si="27"/>
        <v>95.177779999999998</v>
      </c>
      <c r="E64" s="14">
        <f t="shared" si="23"/>
        <v>0.90099530231620018</v>
      </c>
      <c r="F64" s="27">
        <v>40</v>
      </c>
      <c r="G64" s="14">
        <f>'Model data'!J9+'Model data'!K9*E64</f>
        <v>0.88887524182185795</v>
      </c>
      <c r="H64" s="52">
        <f t="shared" si="25"/>
        <v>0.79905761137876519</v>
      </c>
      <c r="I64" s="56">
        <f>-0.5*LN(1+(G64/H64-(1+EXP(2*'Model data'!C$23)))/(1-G64))</f>
        <v>0.35294930153318355</v>
      </c>
      <c r="J64" s="125">
        <f>1-(1+EXP(2*(I64+'Model data'!C$23)))/(1+EXP(2*(I64+IF(J$59="25q15",'Model data'!C$28,IF(J$59="35q15",'Model data'!C$30,'Model data'!C$32)))))</f>
        <v>0.11112475817814216</v>
      </c>
      <c r="K64" s="126">
        <f>K$2-('Model data'!L9-'Model data'!M9*LN(E64))</f>
        <v>1993.5686234456812</v>
      </c>
      <c r="M64" s="33"/>
      <c r="N64" s="33"/>
      <c r="O64" s="33"/>
      <c r="P64" s="33"/>
      <c r="Q64" s="33"/>
      <c r="R64" s="33"/>
      <c r="S64" s="44"/>
      <c r="T64" s="38"/>
      <c r="U64" s="40"/>
      <c r="V64" s="40"/>
      <c r="W64" s="40"/>
      <c r="X64" s="40"/>
      <c r="Y64" s="35"/>
      <c r="Z64" s="35"/>
      <c r="AA64" s="35"/>
      <c r="AB64" s="33"/>
      <c r="AC64" s="33"/>
      <c r="AD64" s="33"/>
      <c r="AE64" s="33"/>
      <c r="AF64" s="33"/>
      <c r="AG64" s="33"/>
      <c r="AH64" s="33"/>
      <c r="AI64" s="33"/>
      <c r="AJ64" s="33"/>
      <c r="AK64" s="33"/>
      <c r="AL64" s="33"/>
      <c r="AM64" s="33"/>
      <c r="AN64" s="33"/>
      <c r="AO64" s="33"/>
      <c r="AP64" s="33"/>
      <c r="AQ64" s="33"/>
      <c r="AR64" s="33"/>
    </row>
    <row r="65" spans="1:44">
      <c r="A65" s="131" t="s">
        <v>74</v>
      </c>
      <c r="B65" s="51">
        <f t="shared" ref="B65:D65" si="28">B21+B43</f>
        <v>800.6816</v>
      </c>
      <c r="C65" s="51">
        <f t="shared" si="28"/>
        <v>700.44912999999997</v>
      </c>
      <c r="D65" s="51">
        <f t="shared" si="28"/>
        <v>100.23247000000001</v>
      </c>
      <c r="E65" s="14">
        <f t="shared" si="23"/>
        <v>0.87481606920903388</v>
      </c>
      <c r="F65" s="27">
        <v>45</v>
      </c>
      <c r="G65" s="14">
        <f>'Model data'!J10+'Model data'!K10*E65</f>
        <v>0.86299458609264901</v>
      </c>
      <c r="H65" s="52">
        <f t="shared" si="25"/>
        <v>0.78056959889073885</v>
      </c>
      <c r="I65" s="56">
        <f>-0.5*LN(1+(G65/H65-(1+EXP(2*'Model data'!C$23)))/(1-G65))</f>
        <v>0.30844726578563098</v>
      </c>
      <c r="J65" s="125">
        <f>1-(1+EXP(2*(I65+'Model data'!C$23)))/(1+EXP(2*(I65+IF(J$59="25q15",'Model data'!C$28,IF(J$59="35q15",'Model data'!C$30,'Model data'!C$32)))))</f>
        <v>0.10466975787571997</v>
      </c>
      <c r="K65" s="126">
        <f>K$2-('Model data'!L10-'Model data'!M10*LN(E65))</f>
        <v>1991.7308771823004</v>
      </c>
      <c r="M65" s="33"/>
      <c r="N65" s="33"/>
      <c r="O65" s="33"/>
      <c r="P65" s="33"/>
      <c r="Q65" s="33"/>
      <c r="R65" s="33"/>
      <c r="S65" s="44"/>
      <c r="T65" s="38"/>
      <c r="U65" s="40"/>
      <c r="V65" s="40"/>
      <c r="W65" s="40"/>
      <c r="X65" s="40"/>
      <c r="Y65" s="35"/>
      <c r="Z65" s="35"/>
      <c r="AA65" s="35"/>
      <c r="AB65" s="33"/>
      <c r="AC65" s="33"/>
      <c r="AD65" s="33"/>
      <c r="AE65" s="33"/>
      <c r="AF65" s="33"/>
      <c r="AG65" s="33"/>
      <c r="AH65" s="33"/>
      <c r="AI65" s="33"/>
      <c r="AJ65" s="33"/>
      <c r="AK65" s="33"/>
      <c r="AL65" s="33"/>
      <c r="AM65" s="33"/>
      <c r="AN65" s="33"/>
      <c r="AO65" s="33"/>
      <c r="AP65" s="33"/>
      <c r="AQ65" s="33"/>
      <c r="AR65" s="33"/>
    </row>
    <row r="66" spans="1:44">
      <c r="A66" s="131" t="s">
        <v>75</v>
      </c>
      <c r="B66" s="51">
        <f t="shared" ref="B66:D66" si="29">B22+B44</f>
        <v>677.2242</v>
      </c>
      <c r="C66" s="51">
        <f t="shared" si="29"/>
        <v>554.58415000000002</v>
      </c>
      <c r="D66" s="51">
        <f t="shared" si="29"/>
        <v>122.64005</v>
      </c>
      <c r="E66" s="14">
        <f t="shared" si="23"/>
        <v>0.81890775610204125</v>
      </c>
      <c r="F66" s="28">
        <v>50</v>
      </c>
      <c r="G66" s="14">
        <f>'Model data'!J11+'Model data'!K11*E66</f>
        <v>0.80440332290251892</v>
      </c>
      <c r="H66" s="52">
        <f t="shared" si="25"/>
        <v>0.75702282778362173</v>
      </c>
      <c r="I66" s="56">
        <f>-0.5*LN(1+(G66/H66-(1+EXP(2*'Model data'!C$23)))/(1-G66))</f>
        <v>0.39083108216302864</v>
      </c>
      <c r="J66" s="125">
        <f>1-(1+EXP(2*(I66+'Model data'!C$23)))/(1+EXP(2*(I66+IF(J$59="25q15",'Model data'!C$28,IF(J$59="35q15",'Model data'!C$30,'Model data'!C$32)))))</f>
        <v>0.11676939868278735</v>
      </c>
      <c r="K66" s="126">
        <f>K$2-('Model data'!L11-'Model data'!M11*LN(E66))</f>
        <v>1989.9511687675511</v>
      </c>
      <c r="M66" s="33"/>
      <c r="N66" s="33"/>
      <c r="O66" s="33"/>
      <c r="P66" s="33"/>
      <c r="Q66" s="33"/>
      <c r="R66" s="33"/>
      <c r="S66" s="44"/>
      <c r="T66" s="38"/>
      <c r="U66" s="40"/>
      <c r="V66" s="40"/>
      <c r="W66" s="40"/>
      <c r="X66" s="40"/>
      <c r="Y66" s="35"/>
      <c r="Z66" s="35"/>
      <c r="AA66" s="35"/>
      <c r="AB66" s="33"/>
      <c r="AC66" s="33"/>
      <c r="AD66" s="33"/>
      <c r="AE66" s="33"/>
      <c r="AF66" s="33"/>
      <c r="AG66" s="33"/>
      <c r="AH66" s="33"/>
      <c r="AI66" s="33"/>
      <c r="AJ66" s="33"/>
      <c r="AK66" s="33"/>
      <c r="AL66" s="33"/>
      <c r="AM66" s="33"/>
      <c r="AN66" s="33"/>
      <c r="AO66" s="33"/>
      <c r="AP66" s="33"/>
      <c r="AQ66" s="33"/>
      <c r="AR66" s="33"/>
    </row>
    <row r="67" spans="1:44">
      <c r="A67" s="112" t="s">
        <v>9</v>
      </c>
      <c r="B67" s="43">
        <f>SUM(B60:B66)</f>
        <v>7187.6792999999989</v>
      </c>
      <c r="C67" s="23">
        <f>SUM(C60:C66)</f>
        <v>6591.6811899999993</v>
      </c>
      <c r="D67" s="43">
        <f>SUM(D60:D66)</f>
        <v>595.99811</v>
      </c>
      <c r="E67" s="19"/>
      <c r="F67" s="19"/>
      <c r="G67" s="19"/>
      <c r="H67" s="19"/>
      <c r="I67" s="19"/>
      <c r="J67" s="19"/>
      <c r="K67" s="19"/>
      <c r="M67" s="33"/>
      <c r="N67" s="33"/>
      <c r="O67" s="33"/>
      <c r="P67" s="33"/>
      <c r="Q67" s="33"/>
      <c r="R67" s="33"/>
      <c r="S67" s="44"/>
      <c r="T67" s="38"/>
      <c r="U67" s="40"/>
      <c r="V67" s="40"/>
      <c r="W67" s="40"/>
      <c r="X67" s="40"/>
      <c r="Y67" s="35"/>
      <c r="Z67" s="35"/>
      <c r="AA67" s="35"/>
      <c r="AB67" s="33"/>
      <c r="AC67" s="33"/>
      <c r="AD67" s="33"/>
      <c r="AE67" s="33"/>
      <c r="AF67" s="33"/>
      <c r="AG67" s="33"/>
      <c r="AH67" s="33"/>
      <c r="AI67" s="33"/>
      <c r="AJ67" s="33"/>
      <c r="AK67" s="33"/>
      <c r="AL67" s="33"/>
      <c r="AM67" s="33"/>
      <c r="AN67" s="33"/>
      <c r="AO67" s="33"/>
      <c r="AP67" s="33"/>
      <c r="AQ67" s="33"/>
      <c r="AR67" s="33"/>
    </row>
    <row r="68" spans="1:44">
      <c r="L68" s="2"/>
      <c r="M68" s="33"/>
      <c r="N68" s="33"/>
      <c r="O68" s="33"/>
      <c r="P68" s="33"/>
      <c r="Q68" s="33"/>
      <c r="R68" s="33"/>
      <c r="S68" s="44"/>
      <c r="T68" s="38"/>
      <c r="U68" s="40"/>
      <c r="V68" s="40"/>
      <c r="W68" s="40"/>
      <c r="X68" s="40"/>
      <c r="Y68" s="35"/>
      <c r="Z68" s="35"/>
      <c r="AA68" s="35"/>
      <c r="AB68" s="33"/>
      <c r="AC68" s="33"/>
      <c r="AD68" s="33"/>
      <c r="AE68" s="33"/>
      <c r="AF68" s="33"/>
      <c r="AG68" s="33"/>
      <c r="AH68" s="33"/>
      <c r="AI68" s="33"/>
      <c r="AJ68" s="33"/>
      <c r="AK68" s="33"/>
      <c r="AL68" s="33"/>
      <c r="AM68" s="33"/>
      <c r="AN68" s="33"/>
      <c r="AO68" s="33"/>
      <c r="AP68" s="33"/>
      <c r="AQ68" s="33"/>
      <c r="AR68" s="33"/>
    </row>
    <row r="69" spans="1:44">
      <c r="A69" s="84"/>
      <c r="B69" s="84"/>
      <c r="C69" s="84"/>
      <c r="D69" s="84"/>
      <c r="E69" s="84"/>
      <c r="F69" s="84"/>
      <c r="G69" s="84"/>
      <c r="H69" s="84"/>
      <c r="I69" s="84"/>
      <c r="J69" s="85"/>
      <c r="K69" s="86"/>
      <c r="L69" s="2"/>
      <c r="M69" s="33"/>
      <c r="N69" s="33"/>
      <c r="O69" s="33"/>
      <c r="P69" s="33"/>
      <c r="Q69" s="33"/>
      <c r="R69" s="33"/>
      <c r="S69" s="44"/>
      <c r="T69" s="38"/>
      <c r="U69" s="40"/>
      <c r="V69" s="40"/>
      <c r="W69" s="40"/>
      <c r="X69" s="40"/>
      <c r="Y69" s="35"/>
      <c r="Z69" s="35"/>
      <c r="AA69" s="35"/>
      <c r="AB69" s="33"/>
      <c r="AC69" s="33"/>
      <c r="AD69" s="33"/>
      <c r="AE69" s="33"/>
      <c r="AF69" s="33"/>
      <c r="AG69" s="33"/>
      <c r="AH69" s="33"/>
      <c r="AI69" s="33"/>
      <c r="AJ69" s="33"/>
      <c r="AK69" s="33"/>
      <c r="AL69" s="33"/>
      <c r="AM69" s="33"/>
      <c r="AN69" s="33"/>
      <c r="AO69" s="33"/>
      <c r="AP69" s="33"/>
      <c r="AQ69" s="33"/>
      <c r="AR69" s="33"/>
    </row>
    <row r="70" spans="1:44">
      <c r="A70" s="84"/>
      <c r="B70" s="84"/>
      <c r="C70" s="84"/>
      <c r="D70" s="84"/>
      <c r="E70" s="84"/>
      <c r="F70" s="84"/>
      <c r="G70" s="84"/>
      <c r="H70" s="84"/>
      <c r="I70" s="84"/>
      <c r="J70" s="87"/>
      <c r="K70" s="88"/>
      <c r="M70" s="33"/>
      <c r="N70" s="33"/>
      <c r="O70" s="33"/>
      <c r="P70" s="33"/>
      <c r="Q70" s="33"/>
      <c r="R70" s="33"/>
      <c r="S70" s="44"/>
      <c r="T70" s="38"/>
      <c r="U70" s="40"/>
      <c r="V70" s="40"/>
      <c r="W70" s="40"/>
      <c r="X70" s="40"/>
      <c r="Y70" s="35"/>
      <c r="Z70" s="35"/>
      <c r="AA70" s="35"/>
      <c r="AB70" s="33"/>
      <c r="AC70" s="33"/>
      <c r="AD70" s="33"/>
      <c r="AE70" s="33"/>
      <c r="AF70" s="33"/>
      <c r="AG70" s="33"/>
      <c r="AH70" s="33"/>
      <c r="AI70" s="33"/>
      <c r="AJ70" s="33"/>
      <c r="AK70" s="33"/>
      <c r="AL70" s="33"/>
      <c r="AM70" s="33"/>
      <c r="AN70" s="33"/>
      <c r="AO70" s="33"/>
      <c r="AP70" s="33"/>
      <c r="AQ70" s="33"/>
      <c r="AR70" s="33"/>
    </row>
    <row r="71" spans="1:44" ht="16.5">
      <c r="A71" s="89"/>
      <c r="B71" s="90"/>
      <c r="C71" s="89"/>
      <c r="D71" s="90"/>
      <c r="E71" s="89"/>
      <c r="F71" s="89"/>
      <c r="G71" s="89"/>
      <c r="H71" s="91"/>
      <c r="I71" s="89"/>
      <c r="J71" s="89"/>
      <c r="K71" s="89"/>
      <c r="M71" s="33"/>
      <c r="N71" s="33"/>
      <c r="O71" s="33"/>
      <c r="P71" s="33"/>
      <c r="Q71" s="33"/>
      <c r="R71" s="33"/>
      <c r="S71" s="44"/>
      <c r="T71" s="38"/>
      <c r="U71" s="40"/>
      <c r="V71" s="40"/>
      <c r="W71" s="40"/>
      <c r="X71" s="40"/>
      <c r="Y71" s="35"/>
      <c r="Z71" s="35"/>
      <c r="AA71" s="35"/>
      <c r="AB71" s="33"/>
      <c r="AC71" s="33"/>
      <c r="AD71" s="33"/>
      <c r="AE71" s="33"/>
      <c r="AF71" s="33"/>
      <c r="AG71" s="33"/>
      <c r="AH71" s="33"/>
      <c r="AI71" s="33"/>
      <c r="AJ71" s="33"/>
      <c r="AK71" s="33"/>
      <c r="AL71" s="33"/>
      <c r="AM71" s="33"/>
      <c r="AN71" s="33"/>
      <c r="AO71" s="33"/>
      <c r="AP71" s="33"/>
      <c r="AQ71" s="33"/>
      <c r="AR71" s="33"/>
    </row>
    <row r="72" spans="1:44" ht="16.5">
      <c r="A72" s="11"/>
      <c r="B72" s="11"/>
      <c r="C72" s="11"/>
      <c r="D72" s="11"/>
      <c r="E72" s="11"/>
      <c r="F72" s="11"/>
      <c r="G72" s="11"/>
      <c r="H72" s="91"/>
      <c r="I72" s="92"/>
      <c r="J72" s="11"/>
      <c r="K72" s="11"/>
      <c r="M72" s="33"/>
      <c r="N72" s="33"/>
      <c r="O72" s="33"/>
      <c r="P72" s="33"/>
      <c r="Q72" s="33"/>
      <c r="R72" s="33"/>
      <c r="S72" s="44"/>
      <c r="T72" s="38"/>
      <c r="U72" s="40"/>
      <c r="V72" s="40"/>
      <c r="W72" s="40"/>
      <c r="X72" s="40"/>
      <c r="Y72" s="35"/>
      <c r="Z72" s="35"/>
      <c r="AA72" s="35"/>
      <c r="AB72" s="33"/>
      <c r="AC72" s="33"/>
      <c r="AD72" s="33"/>
      <c r="AE72" s="33"/>
      <c r="AF72" s="33"/>
      <c r="AG72" s="33"/>
      <c r="AH72" s="33"/>
      <c r="AI72" s="33"/>
      <c r="AJ72" s="33"/>
      <c r="AK72" s="33"/>
      <c r="AL72" s="33"/>
      <c r="AM72" s="33"/>
      <c r="AN72" s="33"/>
      <c r="AO72" s="33"/>
      <c r="AP72" s="33"/>
      <c r="AQ72" s="33"/>
      <c r="AR72" s="33"/>
    </row>
    <row r="73" spans="1:44">
      <c r="A73" s="83"/>
      <c r="B73" s="40"/>
      <c r="C73" s="40"/>
      <c r="D73" s="40"/>
      <c r="E73" s="37"/>
      <c r="F73" s="37"/>
      <c r="G73" s="37"/>
      <c r="H73" s="93"/>
      <c r="I73" s="35"/>
      <c r="J73" s="35"/>
      <c r="K73" s="35"/>
      <c r="M73" s="33"/>
      <c r="N73" s="33"/>
      <c r="O73" s="33"/>
      <c r="P73" s="33"/>
      <c r="Q73" s="33"/>
      <c r="R73" s="33"/>
      <c r="S73" s="44"/>
      <c r="T73" s="42"/>
      <c r="U73" s="40"/>
      <c r="V73" s="40"/>
      <c r="W73" s="40"/>
      <c r="X73" s="40"/>
      <c r="Y73" s="35"/>
      <c r="Z73" s="35"/>
      <c r="AA73" s="35"/>
      <c r="AB73" s="33"/>
      <c r="AC73" s="33"/>
      <c r="AD73" s="33"/>
      <c r="AE73" s="33"/>
      <c r="AF73" s="33"/>
      <c r="AG73" s="33"/>
      <c r="AH73" s="33"/>
      <c r="AI73" s="33"/>
      <c r="AJ73" s="33"/>
      <c r="AK73" s="33"/>
      <c r="AL73" s="33"/>
      <c r="AM73" s="33"/>
      <c r="AN73" s="33"/>
      <c r="AO73" s="33"/>
      <c r="AP73" s="33"/>
      <c r="AQ73" s="33"/>
      <c r="AR73" s="33"/>
    </row>
    <row r="74" spans="1:44">
      <c r="A74" s="83"/>
      <c r="B74" s="40"/>
      <c r="C74" s="40"/>
      <c r="D74" s="40"/>
      <c r="E74" s="37"/>
      <c r="F74" s="37"/>
      <c r="G74" s="37"/>
      <c r="H74" s="93"/>
      <c r="I74" s="81"/>
      <c r="J74" s="82"/>
      <c r="K74" s="59"/>
      <c r="M74" s="33"/>
      <c r="N74" s="33"/>
      <c r="O74" s="33"/>
      <c r="P74" s="33"/>
      <c r="Q74" s="33"/>
      <c r="R74" s="33"/>
      <c r="S74" s="44"/>
      <c r="T74" s="42"/>
      <c r="U74" s="40"/>
      <c r="V74" s="40"/>
      <c r="W74" s="40"/>
      <c r="X74" s="40"/>
      <c r="Y74" s="35"/>
      <c r="Z74" s="35"/>
      <c r="AA74" s="35"/>
      <c r="AB74" s="33"/>
      <c r="AC74" s="33"/>
      <c r="AD74" s="33"/>
      <c r="AE74" s="33"/>
      <c r="AF74" s="33"/>
      <c r="AG74" s="33"/>
      <c r="AH74" s="33"/>
      <c r="AI74" s="33"/>
      <c r="AJ74" s="33"/>
      <c r="AK74" s="33"/>
      <c r="AL74" s="33"/>
      <c r="AM74" s="33"/>
      <c r="AN74" s="33"/>
      <c r="AO74" s="33"/>
      <c r="AP74" s="33"/>
      <c r="AQ74" s="33"/>
      <c r="AR74" s="33"/>
    </row>
    <row r="75" spans="1:44">
      <c r="A75" s="83"/>
      <c r="B75" s="40"/>
      <c r="C75" s="40"/>
      <c r="D75" s="40"/>
      <c r="E75" s="37"/>
      <c r="F75" s="37"/>
      <c r="G75" s="37"/>
      <c r="H75" s="93"/>
      <c r="I75" s="81"/>
      <c r="J75" s="82"/>
      <c r="K75" s="59"/>
      <c r="M75" s="33"/>
      <c r="N75" s="33"/>
      <c r="O75" s="33"/>
      <c r="P75" s="33"/>
      <c r="Q75" s="33"/>
      <c r="R75" s="33"/>
      <c r="S75" s="44"/>
      <c r="T75" s="42"/>
      <c r="U75" s="40"/>
      <c r="V75" s="40"/>
      <c r="W75" s="40"/>
      <c r="X75" s="40"/>
      <c r="Y75" s="35"/>
      <c r="Z75" s="35"/>
      <c r="AA75" s="35"/>
      <c r="AB75" s="33"/>
      <c r="AC75" s="33"/>
      <c r="AD75" s="33"/>
      <c r="AE75" s="33"/>
      <c r="AF75" s="33"/>
      <c r="AG75" s="33"/>
      <c r="AH75" s="33"/>
      <c r="AI75" s="33"/>
      <c r="AJ75" s="33"/>
      <c r="AK75" s="33"/>
      <c r="AL75" s="33"/>
      <c r="AM75" s="33"/>
      <c r="AN75" s="33"/>
      <c r="AO75" s="33"/>
      <c r="AP75" s="33"/>
      <c r="AQ75" s="33"/>
      <c r="AR75" s="33"/>
    </row>
    <row r="76" spans="1:44">
      <c r="A76" s="83"/>
      <c r="B76" s="40"/>
      <c r="C76" s="40"/>
      <c r="D76" s="40"/>
      <c r="E76" s="37"/>
      <c r="F76" s="37"/>
      <c r="G76" s="37"/>
      <c r="H76" s="93"/>
      <c r="I76" s="81"/>
      <c r="J76" s="82"/>
      <c r="K76" s="59"/>
      <c r="M76" s="33"/>
      <c r="N76" s="33"/>
      <c r="O76" s="33"/>
      <c r="P76" s="33"/>
      <c r="Q76" s="33"/>
      <c r="R76" s="33"/>
      <c r="S76" s="44"/>
      <c r="T76" s="42"/>
      <c r="U76" s="40"/>
      <c r="V76" s="40"/>
      <c r="W76" s="40"/>
      <c r="X76" s="40"/>
      <c r="Y76" s="35"/>
      <c r="Z76" s="35"/>
      <c r="AA76" s="35"/>
      <c r="AB76" s="33"/>
      <c r="AC76" s="33"/>
      <c r="AD76" s="33"/>
      <c r="AE76" s="33"/>
      <c r="AF76" s="33"/>
      <c r="AG76" s="33"/>
      <c r="AH76" s="33"/>
      <c r="AI76" s="33"/>
      <c r="AJ76" s="33"/>
      <c r="AK76" s="33"/>
      <c r="AL76" s="33"/>
      <c r="AM76" s="33"/>
      <c r="AN76" s="33"/>
      <c r="AO76" s="33"/>
      <c r="AP76" s="33"/>
      <c r="AQ76" s="33"/>
      <c r="AR76" s="33"/>
    </row>
    <row r="77" spans="1:44">
      <c r="A77" s="83"/>
      <c r="B77" s="40"/>
      <c r="C77" s="40"/>
      <c r="D77" s="40"/>
      <c r="E77" s="37"/>
      <c r="F77" s="37"/>
      <c r="G77" s="37"/>
      <c r="H77" s="93"/>
      <c r="I77" s="81"/>
      <c r="J77" s="82"/>
      <c r="K77" s="59"/>
      <c r="M77" s="33"/>
      <c r="N77" s="33"/>
      <c r="O77" s="33"/>
      <c r="P77" s="33"/>
      <c r="Q77" s="33"/>
      <c r="R77" s="33"/>
      <c r="S77" s="44"/>
      <c r="T77" s="42"/>
      <c r="U77" s="40"/>
      <c r="V77" s="40"/>
      <c r="W77" s="40"/>
      <c r="X77" s="40"/>
      <c r="Y77" s="35"/>
      <c r="Z77" s="35"/>
      <c r="AA77" s="35"/>
      <c r="AB77" s="33"/>
      <c r="AC77" s="33"/>
      <c r="AD77" s="33"/>
      <c r="AE77" s="33"/>
      <c r="AF77" s="33"/>
      <c r="AG77" s="33"/>
      <c r="AH77" s="33"/>
      <c r="AI77" s="33"/>
      <c r="AJ77" s="33"/>
      <c r="AK77" s="33"/>
      <c r="AL77" s="33"/>
      <c r="AM77" s="33"/>
      <c r="AN77" s="33"/>
      <c r="AO77" s="33"/>
      <c r="AP77" s="33"/>
      <c r="AQ77" s="33"/>
      <c r="AR77" s="33"/>
    </row>
    <row r="78" spans="1:44">
      <c r="A78" s="83"/>
      <c r="B78" s="40"/>
      <c r="C78" s="40"/>
      <c r="D78" s="40"/>
      <c r="E78" s="37"/>
      <c r="F78" s="37"/>
      <c r="G78" s="37"/>
      <c r="H78" s="93"/>
      <c r="I78" s="81"/>
      <c r="J78" s="82"/>
      <c r="K78" s="59"/>
      <c r="M78" s="33"/>
      <c r="N78" s="33"/>
      <c r="O78" s="33"/>
      <c r="P78" s="33"/>
      <c r="Q78" s="33"/>
      <c r="R78" s="33"/>
      <c r="S78" s="44"/>
      <c r="T78" s="42"/>
      <c r="U78" s="40"/>
      <c r="V78" s="40"/>
      <c r="W78" s="40"/>
      <c r="X78" s="40"/>
      <c r="Y78" s="35"/>
      <c r="Z78" s="35"/>
      <c r="AA78" s="35"/>
      <c r="AB78" s="33"/>
      <c r="AC78" s="33"/>
      <c r="AD78" s="33"/>
      <c r="AE78" s="33"/>
      <c r="AF78" s="33"/>
      <c r="AG78" s="33"/>
      <c r="AH78" s="33"/>
      <c r="AI78" s="33"/>
      <c r="AJ78" s="33"/>
      <c r="AK78" s="33"/>
      <c r="AL78" s="33"/>
      <c r="AM78" s="33"/>
      <c r="AN78" s="33"/>
      <c r="AO78" s="33"/>
      <c r="AP78" s="33"/>
      <c r="AQ78" s="33"/>
      <c r="AR78" s="33"/>
    </row>
    <row r="79" spans="1:44">
      <c r="A79" s="83"/>
      <c r="B79" s="40"/>
      <c r="C79" s="94"/>
      <c r="D79" s="40"/>
      <c r="E79" s="37"/>
      <c r="F79" s="37"/>
      <c r="G79" s="37"/>
      <c r="H79" s="93"/>
      <c r="I79" s="81"/>
      <c r="J79" s="82"/>
      <c r="K79" s="59"/>
      <c r="M79" s="33"/>
      <c r="N79" s="33"/>
      <c r="O79" s="33"/>
      <c r="P79" s="33"/>
      <c r="Q79" s="33"/>
      <c r="R79" s="33"/>
      <c r="S79" s="33"/>
      <c r="T79" s="54"/>
      <c r="U79" s="40"/>
      <c r="V79" s="40"/>
      <c r="W79" s="40"/>
      <c r="X79" s="40"/>
      <c r="Y79" s="35"/>
      <c r="Z79" s="35"/>
      <c r="AA79" s="35"/>
      <c r="AB79" s="33"/>
      <c r="AC79" s="33"/>
      <c r="AD79" s="33"/>
      <c r="AE79" s="33"/>
      <c r="AF79" s="33"/>
      <c r="AG79" s="33"/>
      <c r="AH79" s="33"/>
      <c r="AI79" s="33"/>
      <c r="AJ79" s="33"/>
      <c r="AK79" s="33"/>
      <c r="AL79" s="33"/>
      <c r="AM79" s="33"/>
      <c r="AN79" s="33"/>
      <c r="AO79" s="33"/>
      <c r="AP79" s="33"/>
      <c r="AQ79" s="33"/>
      <c r="AR79" s="33"/>
    </row>
    <row r="80" spans="1:44">
      <c r="A80" s="35"/>
      <c r="B80" s="95"/>
      <c r="C80" s="40"/>
      <c r="D80" s="95"/>
      <c r="E80" s="35"/>
      <c r="F80" s="35"/>
      <c r="G80" s="35"/>
      <c r="H80" s="35"/>
      <c r="I80" s="35"/>
      <c r="J80" s="35"/>
      <c r="K80" s="36"/>
      <c r="M80" s="33"/>
      <c r="N80" s="33"/>
      <c r="O80" s="33"/>
      <c r="P80" s="33"/>
      <c r="Q80" s="33"/>
      <c r="R80" s="33"/>
      <c r="S80" s="33"/>
      <c r="T80" s="33"/>
      <c r="U80" s="40"/>
      <c r="V80" s="40"/>
      <c r="W80" s="40"/>
      <c r="X80" s="40"/>
      <c r="Y80" s="35"/>
      <c r="Z80" s="35"/>
      <c r="AA80" s="35"/>
      <c r="AB80" s="33"/>
      <c r="AC80" s="33"/>
      <c r="AD80" s="33"/>
      <c r="AE80" s="33"/>
      <c r="AF80" s="33"/>
      <c r="AG80" s="33"/>
      <c r="AH80" s="33"/>
      <c r="AI80" s="33"/>
      <c r="AJ80" s="33"/>
      <c r="AK80" s="33"/>
      <c r="AL80" s="33"/>
      <c r="AM80" s="33"/>
      <c r="AN80" s="33"/>
      <c r="AO80" s="33"/>
      <c r="AP80" s="33"/>
      <c r="AQ80" s="33"/>
      <c r="AR80" s="33"/>
    </row>
    <row r="81" spans="1:44">
      <c r="A81" s="84"/>
      <c r="B81" s="84"/>
      <c r="C81" s="84"/>
      <c r="D81" s="84"/>
      <c r="E81" s="84"/>
      <c r="F81" s="84"/>
      <c r="G81" s="84"/>
      <c r="H81" s="84"/>
      <c r="I81" s="84"/>
      <c r="J81" s="84"/>
      <c r="K81" s="96"/>
      <c r="M81" s="33"/>
      <c r="N81" s="33"/>
      <c r="O81" s="33"/>
      <c r="P81" s="33"/>
      <c r="Q81" s="33"/>
      <c r="R81" s="33"/>
      <c r="S81" s="33"/>
      <c r="T81" s="33"/>
      <c r="U81" s="40"/>
      <c r="V81" s="40"/>
      <c r="W81" s="40"/>
      <c r="X81" s="40"/>
      <c r="Y81" s="35"/>
      <c r="Z81" s="35"/>
      <c r="AA81" s="35"/>
      <c r="AB81" s="33"/>
      <c r="AC81" s="33"/>
      <c r="AD81" s="33"/>
      <c r="AE81" s="33"/>
      <c r="AF81" s="33"/>
      <c r="AG81" s="33"/>
      <c r="AH81" s="33"/>
      <c r="AI81" s="33"/>
      <c r="AJ81" s="33"/>
      <c r="AK81" s="33"/>
      <c r="AL81" s="33"/>
      <c r="AM81" s="33"/>
      <c r="AN81" s="33"/>
      <c r="AO81" s="33"/>
      <c r="AP81" s="33"/>
      <c r="AQ81" s="33"/>
      <c r="AR81" s="33"/>
    </row>
    <row r="82" spans="1:44" ht="16.5">
      <c r="A82" s="89"/>
      <c r="B82" s="90"/>
      <c r="C82" s="89"/>
      <c r="D82" s="90"/>
      <c r="E82" s="89"/>
      <c r="F82" s="89"/>
      <c r="G82" s="89"/>
      <c r="H82" s="91"/>
      <c r="I82" s="89"/>
      <c r="J82" s="89"/>
      <c r="K82" s="89"/>
      <c r="M82" s="33"/>
      <c r="N82" s="33"/>
      <c r="O82" s="33"/>
      <c r="P82" s="33"/>
      <c r="Q82" s="33"/>
      <c r="R82" s="33"/>
      <c r="S82" s="33"/>
      <c r="T82" s="33"/>
      <c r="U82" s="40"/>
      <c r="V82" s="40"/>
      <c r="W82" s="40"/>
      <c r="X82" s="40"/>
      <c r="Y82" s="35"/>
      <c r="Z82" s="35"/>
      <c r="AA82" s="35"/>
      <c r="AB82" s="33"/>
      <c r="AC82" s="33"/>
      <c r="AD82" s="33"/>
      <c r="AE82" s="33"/>
      <c r="AF82" s="33"/>
      <c r="AG82" s="33"/>
      <c r="AH82" s="33"/>
      <c r="AI82" s="33"/>
      <c r="AJ82" s="33"/>
      <c r="AK82" s="33"/>
      <c r="AL82" s="33"/>
      <c r="AM82" s="33"/>
      <c r="AN82" s="33"/>
      <c r="AO82" s="33"/>
      <c r="AP82" s="33"/>
      <c r="AQ82" s="33"/>
      <c r="AR82" s="33"/>
    </row>
    <row r="83" spans="1:44" ht="16.5">
      <c r="A83" s="11"/>
      <c r="B83" s="11"/>
      <c r="C83" s="11"/>
      <c r="D83" s="11"/>
      <c r="E83" s="11"/>
      <c r="F83" s="11"/>
      <c r="G83" s="11"/>
      <c r="H83" s="91"/>
      <c r="I83" s="92"/>
      <c r="J83" s="11"/>
      <c r="K83" s="11"/>
      <c r="M83" s="33"/>
      <c r="N83" s="33"/>
      <c r="O83" s="33"/>
      <c r="P83" s="33"/>
      <c r="Q83" s="33"/>
      <c r="R83" s="33"/>
      <c r="S83" s="33"/>
      <c r="T83" s="54"/>
      <c r="U83" s="40"/>
      <c r="V83" s="40"/>
      <c r="W83" s="40"/>
      <c r="X83" s="40"/>
      <c r="Y83" s="35"/>
      <c r="Z83" s="35"/>
      <c r="AA83" s="35"/>
      <c r="AB83" s="33"/>
      <c r="AC83" s="33"/>
      <c r="AD83" s="33"/>
      <c r="AE83" s="33"/>
      <c r="AF83" s="33"/>
      <c r="AG83" s="33"/>
      <c r="AH83" s="33"/>
      <c r="AI83" s="33"/>
      <c r="AJ83" s="33"/>
      <c r="AK83" s="33"/>
      <c r="AL83" s="33"/>
      <c r="AM83" s="33"/>
      <c r="AN83" s="33"/>
      <c r="AO83" s="33"/>
      <c r="AP83" s="33"/>
      <c r="AQ83" s="33"/>
      <c r="AR83" s="33"/>
    </row>
    <row r="84" spans="1:44">
      <c r="A84" s="83"/>
      <c r="B84" s="97"/>
      <c r="C84" s="97"/>
      <c r="D84" s="97"/>
      <c r="E84" s="37"/>
      <c r="F84" s="37"/>
      <c r="G84" s="37"/>
      <c r="H84" s="93"/>
      <c r="I84" s="35"/>
      <c r="J84" s="35"/>
      <c r="K84" s="36"/>
      <c r="M84" s="33"/>
      <c r="N84" s="33"/>
      <c r="O84" s="33"/>
      <c r="P84" s="33"/>
      <c r="Q84" s="33"/>
      <c r="R84" s="33"/>
      <c r="S84" s="33"/>
      <c r="T84" s="54"/>
      <c r="U84" s="40"/>
      <c r="V84" s="40"/>
      <c r="W84" s="40"/>
      <c r="X84" s="40"/>
      <c r="Y84" s="35"/>
      <c r="Z84" s="35"/>
      <c r="AA84" s="35"/>
      <c r="AB84" s="33"/>
      <c r="AC84" s="33"/>
      <c r="AD84" s="33"/>
      <c r="AE84" s="33"/>
      <c r="AF84" s="33"/>
      <c r="AG84" s="33"/>
      <c r="AH84" s="33"/>
      <c r="AI84" s="33"/>
      <c r="AJ84" s="33"/>
      <c r="AK84" s="33"/>
      <c r="AL84" s="33"/>
      <c r="AM84" s="33"/>
      <c r="AN84" s="33"/>
      <c r="AO84" s="33"/>
      <c r="AP84" s="33"/>
      <c r="AQ84" s="33"/>
      <c r="AR84" s="33"/>
    </row>
    <row r="85" spans="1:44">
      <c r="A85" s="83"/>
      <c r="B85" s="97"/>
      <c r="C85" s="97"/>
      <c r="D85" s="97"/>
      <c r="E85" s="37"/>
      <c r="F85" s="37"/>
      <c r="G85" s="37"/>
      <c r="H85" s="93"/>
      <c r="I85" s="81"/>
      <c r="J85" s="82"/>
      <c r="K85" s="59"/>
      <c r="M85" s="33"/>
      <c r="N85" s="33"/>
      <c r="O85" s="33"/>
      <c r="P85" s="33"/>
      <c r="Q85" s="33"/>
      <c r="R85" s="33"/>
      <c r="S85" s="33"/>
      <c r="T85" s="54"/>
      <c r="U85" s="40"/>
      <c r="V85" s="40"/>
      <c r="W85" s="40"/>
      <c r="X85" s="40"/>
      <c r="Y85" s="35"/>
      <c r="Z85" s="35"/>
      <c r="AA85" s="35"/>
      <c r="AB85" s="33"/>
      <c r="AC85" s="33"/>
      <c r="AD85" s="33"/>
      <c r="AE85" s="33"/>
      <c r="AF85" s="33"/>
      <c r="AG85" s="33"/>
      <c r="AH85" s="33"/>
      <c r="AI85" s="33"/>
      <c r="AJ85" s="33"/>
      <c r="AK85" s="33"/>
      <c r="AL85" s="33"/>
      <c r="AM85" s="33"/>
      <c r="AN85" s="33"/>
      <c r="AO85" s="33"/>
      <c r="AP85" s="33"/>
      <c r="AQ85" s="33"/>
      <c r="AR85" s="33"/>
    </row>
    <row r="86" spans="1:44">
      <c r="A86" s="83"/>
      <c r="B86" s="97"/>
      <c r="C86" s="97"/>
      <c r="D86" s="97"/>
      <c r="E86" s="37"/>
      <c r="F86" s="37"/>
      <c r="G86" s="37"/>
      <c r="H86" s="93"/>
      <c r="I86" s="81"/>
      <c r="J86" s="82"/>
      <c r="K86" s="59"/>
      <c r="M86" s="33"/>
      <c r="N86" s="33"/>
      <c r="O86" s="33"/>
      <c r="P86" s="33"/>
      <c r="Q86" s="33"/>
      <c r="R86" s="33"/>
      <c r="S86" s="33"/>
      <c r="T86" s="54"/>
      <c r="U86" s="40"/>
      <c r="V86" s="40"/>
      <c r="W86" s="40"/>
      <c r="X86" s="40"/>
      <c r="Y86" s="35"/>
      <c r="Z86" s="35"/>
      <c r="AA86" s="35"/>
      <c r="AB86" s="33"/>
      <c r="AC86" s="33"/>
      <c r="AD86" s="33"/>
      <c r="AE86" s="33"/>
      <c r="AF86" s="33"/>
      <c r="AG86" s="33"/>
      <c r="AH86" s="33"/>
      <c r="AI86" s="33"/>
      <c r="AJ86" s="33"/>
      <c r="AK86" s="33"/>
      <c r="AL86" s="33"/>
      <c r="AM86" s="33"/>
      <c r="AN86" s="33"/>
      <c r="AO86" s="33"/>
      <c r="AP86" s="33"/>
      <c r="AQ86" s="33"/>
      <c r="AR86" s="33"/>
    </row>
    <row r="87" spans="1:44">
      <c r="A87" s="83"/>
      <c r="B87" s="97"/>
      <c r="C87" s="97"/>
      <c r="D87" s="97"/>
      <c r="E87" s="37"/>
      <c r="F87" s="37"/>
      <c r="G87" s="37"/>
      <c r="H87" s="93"/>
      <c r="I87" s="81"/>
      <c r="J87" s="82"/>
      <c r="K87" s="59"/>
      <c r="M87" s="33"/>
      <c r="N87" s="33"/>
      <c r="O87" s="33"/>
      <c r="P87" s="33"/>
      <c r="Q87" s="33"/>
      <c r="R87" s="33"/>
      <c r="S87" s="33"/>
      <c r="T87" s="54"/>
      <c r="U87" s="40"/>
      <c r="V87" s="40"/>
      <c r="W87" s="40"/>
      <c r="X87" s="40"/>
      <c r="Y87" s="35"/>
      <c r="Z87" s="35"/>
      <c r="AA87" s="35"/>
      <c r="AB87" s="33"/>
      <c r="AC87" s="33"/>
      <c r="AD87" s="33"/>
      <c r="AE87" s="33"/>
      <c r="AF87" s="33"/>
      <c r="AG87" s="33"/>
      <c r="AH87" s="33"/>
      <c r="AI87" s="33"/>
      <c r="AJ87" s="33"/>
      <c r="AK87" s="33"/>
      <c r="AL87" s="33"/>
      <c r="AM87" s="33"/>
      <c r="AN87" s="33"/>
      <c r="AO87" s="33"/>
      <c r="AP87" s="33"/>
      <c r="AQ87" s="33"/>
      <c r="AR87" s="33"/>
    </row>
    <row r="88" spans="1:44">
      <c r="A88" s="83"/>
      <c r="B88" s="97"/>
      <c r="C88" s="97"/>
      <c r="D88" s="97"/>
      <c r="E88" s="37"/>
      <c r="F88" s="37"/>
      <c r="G88" s="37"/>
      <c r="H88" s="93"/>
      <c r="I88" s="81"/>
      <c r="J88" s="82"/>
      <c r="K88" s="59"/>
      <c r="M88" s="33"/>
      <c r="N88" s="33"/>
      <c r="O88" s="33"/>
      <c r="P88" s="33"/>
      <c r="Q88" s="33"/>
      <c r="R88" s="33"/>
      <c r="S88" s="33"/>
      <c r="T88" s="54"/>
      <c r="U88" s="40"/>
      <c r="V88" s="40"/>
      <c r="W88" s="40"/>
      <c r="X88" s="40"/>
      <c r="Y88" s="35"/>
      <c r="Z88" s="35"/>
      <c r="AA88" s="35"/>
      <c r="AB88" s="33"/>
      <c r="AC88" s="33"/>
      <c r="AD88" s="33"/>
      <c r="AE88" s="33"/>
      <c r="AF88" s="33"/>
      <c r="AG88" s="33"/>
      <c r="AH88" s="33"/>
      <c r="AI88" s="33"/>
      <c r="AJ88" s="33"/>
      <c r="AK88" s="33"/>
      <c r="AL88" s="33"/>
      <c r="AM88" s="33"/>
      <c r="AN88" s="33"/>
      <c r="AO88" s="33"/>
      <c r="AP88" s="33"/>
      <c r="AQ88" s="33"/>
      <c r="AR88" s="33"/>
    </row>
    <row r="89" spans="1:44">
      <c r="A89" s="83"/>
      <c r="B89" s="97"/>
      <c r="C89" s="97"/>
      <c r="D89" s="97"/>
      <c r="E89" s="37"/>
      <c r="F89" s="37"/>
      <c r="G89" s="37"/>
      <c r="H89" s="93"/>
      <c r="I89" s="81"/>
      <c r="J89" s="82"/>
      <c r="K89" s="59"/>
      <c r="M89" s="33"/>
      <c r="N89" s="33"/>
      <c r="O89" s="33"/>
      <c r="P89" s="33"/>
      <c r="Q89" s="33"/>
      <c r="R89" s="33"/>
      <c r="T89" s="55"/>
      <c r="W89" s="40"/>
      <c r="X89" s="40"/>
      <c r="Y89" s="35"/>
      <c r="Z89" s="35"/>
      <c r="AA89" s="35"/>
      <c r="AB89" s="33"/>
      <c r="AC89" s="33"/>
      <c r="AD89" s="33"/>
      <c r="AE89" s="33"/>
      <c r="AF89" s="33"/>
      <c r="AG89" s="33"/>
      <c r="AH89" s="33"/>
      <c r="AI89" s="33"/>
      <c r="AJ89" s="33"/>
      <c r="AK89" s="33"/>
      <c r="AL89" s="33"/>
      <c r="AM89" s="33"/>
      <c r="AN89" s="33"/>
      <c r="AO89" s="33"/>
      <c r="AP89" s="33"/>
      <c r="AQ89" s="33"/>
      <c r="AR89" s="33"/>
    </row>
    <row r="90" spans="1:44">
      <c r="A90" s="83"/>
      <c r="B90" s="97"/>
      <c r="C90" s="97"/>
      <c r="D90" s="97"/>
      <c r="E90" s="37"/>
      <c r="F90" s="37"/>
      <c r="G90" s="37"/>
      <c r="H90" s="93"/>
      <c r="I90" s="81"/>
      <c r="J90" s="82"/>
      <c r="K90" s="59"/>
      <c r="M90" s="33"/>
      <c r="N90" s="33"/>
      <c r="O90" s="33"/>
      <c r="P90" s="33"/>
      <c r="Q90" s="33"/>
      <c r="R90" s="33"/>
      <c r="S90" s="33"/>
      <c r="T90" s="54"/>
      <c r="U90" s="40"/>
      <c r="V90" s="40"/>
      <c r="W90" s="40"/>
      <c r="X90" s="40"/>
      <c r="Y90" s="35"/>
      <c r="Z90" s="35"/>
      <c r="AA90" s="35"/>
      <c r="AB90" s="33"/>
      <c r="AC90" s="33"/>
      <c r="AD90" s="33"/>
      <c r="AE90" s="33"/>
      <c r="AF90" s="33"/>
      <c r="AG90" s="33"/>
      <c r="AH90" s="33"/>
      <c r="AI90" s="33"/>
      <c r="AJ90" s="33"/>
      <c r="AK90" s="33"/>
      <c r="AL90" s="33"/>
      <c r="AM90" s="33"/>
      <c r="AN90" s="33"/>
      <c r="AO90" s="33"/>
      <c r="AP90" s="33"/>
      <c r="AQ90" s="33"/>
      <c r="AR90" s="33"/>
    </row>
    <row r="91" spans="1:44">
      <c r="A91" s="35"/>
      <c r="B91" s="95"/>
      <c r="C91" s="40"/>
      <c r="D91" s="95"/>
      <c r="E91" s="35"/>
      <c r="F91" s="35"/>
      <c r="G91" s="35"/>
      <c r="H91" s="35"/>
      <c r="I91" s="35"/>
      <c r="J91" s="35"/>
      <c r="K91" s="35"/>
      <c r="M91" s="33"/>
      <c r="N91" s="33"/>
      <c r="O91" s="33"/>
      <c r="P91" s="33"/>
      <c r="Q91" s="33"/>
      <c r="R91" s="33"/>
      <c r="W91" s="40"/>
      <c r="X91" s="40"/>
      <c r="Y91" s="35"/>
      <c r="Z91" s="35"/>
      <c r="AA91" s="35"/>
      <c r="AB91" s="33"/>
      <c r="AC91" s="33"/>
      <c r="AD91" s="33"/>
      <c r="AE91" s="33"/>
      <c r="AF91" s="33"/>
      <c r="AG91" s="33"/>
      <c r="AH91" s="33"/>
      <c r="AI91" s="33"/>
      <c r="AJ91" s="33"/>
      <c r="AK91" s="33"/>
      <c r="AL91" s="33"/>
      <c r="AM91" s="33"/>
      <c r="AN91" s="33"/>
      <c r="AO91" s="33"/>
      <c r="AP91" s="33"/>
      <c r="AQ91" s="33"/>
      <c r="AR91" s="33"/>
    </row>
    <row r="92" spans="1:44">
      <c r="A92" s="84"/>
      <c r="B92" s="84"/>
      <c r="C92" s="84"/>
      <c r="D92" s="84"/>
      <c r="E92" s="84"/>
      <c r="F92" s="84"/>
      <c r="G92" s="84"/>
      <c r="H92" s="84"/>
      <c r="I92" s="84"/>
      <c r="J92" s="84"/>
      <c r="K92" s="84"/>
      <c r="M92" s="33"/>
      <c r="N92" s="33"/>
      <c r="O92" s="33"/>
      <c r="P92" s="33"/>
      <c r="Q92" s="33"/>
      <c r="R92" s="33"/>
      <c r="S92" s="33"/>
      <c r="T92" s="33"/>
      <c r="U92" s="40"/>
      <c r="V92" s="40"/>
      <c r="W92" s="40"/>
      <c r="X92" s="40"/>
      <c r="Y92" s="35"/>
      <c r="Z92" s="35"/>
      <c r="AA92" s="35"/>
      <c r="AB92" s="33"/>
      <c r="AC92" s="33"/>
      <c r="AD92" s="33"/>
      <c r="AE92" s="33"/>
      <c r="AF92" s="33"/>
      <c r="AG92" s="33"/>
      <c r="AH92" s="33"/>
      <c r="AI92" s="33"/>
      <c r="AJ92" s="33"/>
      <c r="AK92" s="33"/>
      <c r="AL92" s="33"/>
      <c r="AM92" s="33"/>
      <c r="AN92" s="33"/>
      <c r="AO92" s="33"/>
      <c r="AP92" s="33"/>
      <c r="AQ92" s="33"/>
      <c r="AR92" s="33"/>
    </row>
    <row r="93" spans="1:44">
      <c r="A93" s="84"/>
      <c r="B93" s="84"/>
      <c r="C93" s="84"/>
      <c r="D93" s="84"/>
      <c r="E93" s="84"/>
      <c r="F93" s="84"/>
      <c r="G93" s="84"/>
      <c r="H93" s="84"/>
      <c r="I93" s="84"/>
      <c r="J93" s="84"/>
      <c r="K93" s="84"/>
      <c r="M93" s="33"/>
      <c r="N93" s="33"/>
      <c r="O93" s="33"/>
      <c r="P93" s="33"/>
      <c r="Q93" s="33"/>
      <c r="R93" s="33"/>
      <c r="S93" s="33"/>
      <c r="T93" s="33"/>
      <c r="U93" s="40"/>
      <c r="V93" s="40"/>
      <c r="W93" s="40"/>
      <c r="X93" s="40"/>
      <c r="Y93" s="35"/>
      <c r="Z93" s="35"/>
      <c r="AA93" s="35"/>
      <c r="AB93" s="33"/>
      <c r="AC93" s="33"/>
      <c r="AD93" s="33"/>
      <c r="AE93" s="33"/>
      <c r="AF93" s="33"/>
      <c r="AG93" s="33"/>
      <c r="AH93" s="33"/>
      <c r="AI93" s="33"/>
      <c r="AJ93" s="33"/>
      <c r="AK93" s="33"/>
      <c r="AL93" s="33"/>
      <c r="AM93" s="33"/>
      <c r="AN93" s="33"/>
      <c r="AO93" s="33"/>
      <c r="AP93" s="33"/>
      <c r="AQ93" s="33"/>
      <c r="AR93" s="33"/>
    </row>
    <row r="94" spans="1:44">
      <c r="A94" s="84"/>
      <c r="B94" s="84"/>
      <c r="C94" s="84"/>
      <c r="D94" s="84"/>
      <c r="E94" s="84"/>
      <c r="F94" s="84"/>
      <c r="G94" s="84"/>
      <c r="H94" s="84"/>
      <c r="I94" s="84"/>
      <c r="J94" s="84"/>
      <c r="K94" s="84"/>
      <c r="M94" s="33"/>
      <c r="N94" s="33"/>
      <c r="O94" s="33"/>
      <c r="P94" s="33"/>
      <c r="Q94" s="33"/>
      <c r="R94" s="33"/>
      <c r="S94" s="33"/>
      <c r="T94" s="33"/>
      <c r="U94" s="40"/>
      <c r="V94" s="40"/>
      <c r="W94" s="40"/>
      <c r="X94" s="40"/>
      <c r="Y94" s="35"/>
      <c r="Z94" s="35"/>
      <c r="AA94" s="35"/>
      <c r="AB94" s="33"/>
      <c r="AC94" s="33"/>
      <c r="AD94" s="33"/>
      <c r="AE94" s="33"/>
      <c r="AF94" s="33"/>
      <c r="AG94" s="33"/>
      <c r="AH94" s="33"/>
      <c r="AI94" s="33"/>
      <c r="AJ94" s="33"/>
      <c r="AK94" s="33"/>
      <c r="AL94" s="33"/>
      <c r="AM94" s="33"/>
      <c r="AN94" s="33"/>
      <c r="AO94" s="33"/>
      <c r="AP94" s="33"/>
      <c r="AQ94" s="33"/>
      <c r="AR94" s="33"/>
    </row>
    <row r="95" spans="1:44">
      <c r="A95" s="84"/>
      <c r="B95" s="84"/>
      <c r="C95" s="84"/>
      <c r="D95" s="84"/>
      <c r="E95" s="84"/>
      <c r="F95" s="84"/>
      <c r="G95" s="84"/>
      <c r="H95" s="84"/>
      <c r="I95" s="84"/>
      <c r="J95" s="84"/>
      <c r="K95" s="84"/>
      <c r="M95" s="33"/>
      <c r="N95" s="33"/>
      <c r="O95" s="33"/>
      <c r="P95" s="33"/>
      <c r="Q95" s="33"/>
      <c r="R95" s="33"/>
      <c r="S95" s="33"/>
      <c r="T95" s="33"/>
      <c r="U95" s="40"/>
      <c r="V95" s="40"/>
      <c r="W95" s="40"/>
      <c r="X95" s="40"/>
      <c r="Y95" s="35"/>
      <c r="Z95" s="35"/>
      <c r="AA95" s="35"/>
      <c r="AB95" s="33"/>
      <c r="AC95" s="33"/>
      <c r="AD95" s="33"/>
      <c r="AE95" s="33"/>
      <c r="AF95" s="33"/>
      <c r="AG95" s="33"/>
      <c r="AH95" s="33"/>
      <c r="AI95" s="33"/>
      <c r="AJ95" s="33"/>
      <c r="AK95" s="33"/>
      <c r="AL95" s="33"/>
      <c r="AM95" s="33"/>
      <c r="AN95" s="33"/>
      <c r="AO95" s="33"/>
      <c r="AP95" s="33"/>
      <c r="AQ95" s="33"/>
      <c r="AR95" s="33"/>
    </row>
    <row r="96" spans="1:44">
      <c r="A96" s="84"/>
      <c r="B96" s="84"/>
      <c r="C96" s="84"/>
      <c r="D96" s="84"/>
      <c r="E96" s="84"/>
      <c r="F96" s="84"/>
      <c r="G96" s="84"/>
      <c r="H96" s="84"/>
      <c r="I96" s="84"/>
      <c r="J96" s="84"/>
      <c r="K96" s="84"/>
      <c r="M96" s="33"/>
      <c r="N96" s="33"/>
      <c r="O96" s="33"/>
      <c r="P96" s="33"/>
      <c r="Q96" s="33"/>
      <c r="R96" s="33"/>
      <c r="S96" s="33"/>
      <c r="T96" s="33"/>
      <c r="U96" s="40"/>
      <c r="V96" s="40"/>
      <c r="W96" s="40"/>
      <c r="X96" s="40"/>
      <c r="Y96" s="35"/>
      <c r="Z96" s="35"/>
      <c r="AA96" s="35"/>
      <c r="AB96" s="33"/>
      <c r="AC96" s="33"/>
      <c r="AD96" s="33"/>
      <c r="AE96" s="33"/>
      <c r="AF96" s="33"/>
      <c r="AG96" s="33"/>
      <c r="AH96" s="33"/>
      <c r="AI96" s="33"/>
      <c r="AJ96" s="33"/>
      <c r="AK96" s="33"/>
      <c r="AL96" s="33"/>
      <c r="AM96" s="33"/>
      <c r="AN96" s="33"/>
      <c r="AO96" s="33"/>
      <c r="AP96" s="33"/>
      <c r="AQ96" s="33"/>
      <c r="AR96" s="33"/>
    </row>
    <row r="97" spans="1:44">
      <c r="A97" s="84"/>
      <c r="B97" s="84"/>
      <c r="C97" s="84"/>
      <c r="D97" s="84"/>
      <c r="E97" s="84"/>
      <c r="F97" s="84"/>
      <c r="G97" s="84"/>
      <c r="H97" s="84"/>
      <c r="I97" s="84"/>
      <c r="J97" s="84"/>
      <c r="K97" s="84"/>
      <c r="M97" s="33"/>
      <c r="N97" s="33"/>
      <c r="O97" s="33"/>
      <c r="P97" s="33"/>
      <c r="Q97" s="33"/>
      <c r="R97" s="33"/>
      <c r="S97" s="33"/>
      <c r="T97" s="33"/>
      <c r="U97" s="40"/>
      <c r="V97" s="40"/>
      <c r="W97" s="40"/>
      <c r="X97" s="40"/>
      <c r="Y97" s="35"/>
      <c r="Z97" s="35"/>
      <c r="AA97" s="35"/>
      <c r="AB97" s="33"/>
      <c r="AC97" s="33"/>
      <c r="AD97" s="33"/>
      <c r="AE97" s="33"/>
      <c r="AF97" s="33"/>
      <c r="AG97" s="33"/>
      <c r="AH97" s="33"/>
      <c r="AI97" s="33"/>
      <c r="AJ97" s="33"/>
      <c r="AK97" s="33"/>
      <c r="AL97" s="33"/>
      <c r="AM97" s="33"/>
      <c r="AN97" s="33"/>
      <c r="AO97" s="33"/>
      <c r="AP97" s="33"/>
      <c r="AQ97" s="33"/>
      <c r="AR97" s="33"/>
    </row>
    <row r="98" spans="1:44">
      <c r="A98" s="84"/>
      <c r="B98" s="84"/>
      <c r="C98" s="84"/>
      <c r="D98" s="84"/>
      <c r="E98" s="84"/>
      <c r="F98" s="84"/>
      <c r="G98" s="84"/>
      <c r="H98" s="84"/>
      <c r="I98" s="84"/>
      <c r="J98" s="84"/>
      <c r="K98" s="84"/>
      <c r="M98" s="33"/>
      <c r="N98" s="33"/>
      <c r="O98" s="33"/>
      <c r="P98" s="33"/>
      <c r="Q98" s="33"/>
      <c r="R98" s="33"/>
      <c r="S98" s="33"/>
      <c r="T98" s="33"/>
      <c r="U98" s="40"/>
      <c r="V98" s="40"/>
      <c r="W98" s="40"/>
      <c r="X98" s="40"/>
      <c r="Y98" s="35"/>
      <c r="Z98" s="35"/>
      <c r="AA98" s="35"/>
      <c r="AB98" s="33"/>
      <c r="AC98" s="33"/>
      <c r="AD98" s="33"/>
      <c r="AE98" s="33"/>
      <c r="AF98" s="33"/>
      <c r="AG98" s="33"/>
      <c r="AH98" s="33"/>
      <c r="AI98" s="33"/>
      <c r="AJ98" s="33"/>
      <c r="AK98" s="33"/>
      <c r="AL98" s="33"/>
      <c r="AM98" s="33"/>
      <c r="AN98" s="33"/>
      <c r="AO98" s="33"/>
      <c r="AP98" s="33"/>
      <c r="AQ98" s="33"/>
      <c r="AR98" s="33"/>
    </row>
    <row r="99" spans="1:44">
      <c r="A99" s="84"/>
      <c r="B99" s="84"/>
      <c r="C99" s="84"/>
      <c r="D99" s="84"/>
      <c r="E99" s="84"/>
      <c r="F99" s="84"/>
      <c r="G99" s="84"/>
      <c r="H99" s="84"/>
      <c r="I99" s="84"/>
      <c r="J99" s="84"/>
      <c r="K99" s="84"/>
      <c r="M99" s="33"/>
      <c r="N99" s="33"/>
      <c r="O99" s="33"/>
      <c r="P99" s="33"/>
      <c r="Q99" s="33"/>
      <c r="R99" s="33"/>
      <c r="S99" s="33"/>
      <c r="T99" s="33"/>
      <c r="U99" s="40"/>
      <c r="V99" s="40"/>
      <c r="W99" s="40"/>
      <c r="X99" s="40"/>
      <c r="Y99" s="35"/>
      <c r="Z99" s="35"/>
      <c r="AA99" s="35"/>
      <c r="AB99" s="33"/>
      <c r="AC99" s="33"/>
      <c r="AD99" s="33"/>
      <c r="AE99" s="33"/>
      <c r="AF99" s="33"/>
      <c r="AG99" s="33"/>
      <c r="AH99" s="33"/>
      <c r="AI99" s="33"/>
      <c r="AJ99" s="33"/>
      <c r="AK99" s="33"/>
      <c r="AL99" s="33"/>
      <c r="AM99" s="33"/>
      <c r="AN99" s="33"/>
      <c r="AO99" s="33"/>
      <c r="AP99" s="33"/>
      <c r="AQ99" s="33"/>
      <c r="AR99" s="33"/>
    </row>
    <row r="100" spans="1:44">
      <c r="A100" s="84"/>
      <c r="B100" s="84"/>
      <c r="C100" s="84"/>
      <c r="D100" s="84"/>
      <c r="E100" s="84"/>
      <c r="F100" s="84"/>
      <c r="G100" s="84"/>
      <c r="H100" s="84"/>
      <c r="I100" s="84"/>
      <c r="J100" s="84"/>
      <c r="K100" s="84"/>
      <c r="M100" s="33"/>
      <c r="N100" s="33"/>
      <c r="O100" s="33"/>
      <c r="P100" s="33"/>
      <c r="Q100" s="33"/>
      <c r="R100" s="33"/>
      <c r="S100" s="33"/>
      <c r="T100" s="33"/>
      <c r="U100" s="40"/>
      <c r="V100" s="40"/>
      <c r="W100" s="40"/>
      <c r="X100" s="40"/>
      <c r="Y100" s="35"/>
      <c r="Z100" s="35"/>
      <c r="AA100" s="35"/>
      <c r="AB100" s="33"/>
      <c r="AC100" s="33"/>
      <c r="AD100" s="33"/>
      <c r="AE100" s="33"/>
      <c r="AF100" s="33"/>
      <c r="AG100" s="33"/>
      <c r="AH100" s="33"/>
      <c r="AI100" s="33"/>
      <c r="AJ100" s="33"/>
      <c r="AK100" s="33"/>
      <c r="AL100" s="33"/>
      <c r="AM100" s="33"/>
      <c r="AN100" s="33"/>
      <c r="AO100" s="33"/>
      <c r="AP100" s="33"/>
      <c r="AQ100" s="33"/>
      <c r="AR100" s="33"/>
    </row>
    <row r="101" spans="1:44">
      <c r="A101" s="84"/>
      <c r="B101" s="84"/>
      <c r="C101" s="84"/>
      <c r="D101" s="84"/>
      <c r="E101" s="84"/>
      <c r="F101" s="84"/>
      <c r="G101" s="84"/>
      <c r="H101" s="84"/>
      <c r="I101" s="84"/>
      <c r="J101" s="84"/>
      <c r="K101" s="84"/>
      <c r="M101" s="33"/>
      <c r="N101" s="33"/>
      <c r="O101" s="33"/>
      <c r="P101" s="33"/>
      <c r="Q101" s="33"/>
      <c r="R101" s="33"/>
      <c r="S101" s="33"/>
      <c r="T101" s="33"/>
      <c r="U101" s="40"/>
      <c r="V101" s="40"/>
      <c r="W101" s="40"/>
      <c r="X101" s="40"/>
      <c r="Y101" s="35"/>
      <c r="Z101" s="35"/>
      <c r="AA101" s="35"/>
      <c r="AB101" s="33"/>
      <c r="AC101" s="33"/>
      <c r="AD101" s="33"/>
      <c r="AE101" s="33"/>
      <c r="AF101" s="33"/>
      <c r="AG101" s="33"/>
      <c r="AH101" s="33"/>
      <c r="AI101" s="33"/>
      <c r="AJ101" s="33"/>
      <c r="AK101" s="33"/>
      <c r="AL101" s="33"/>
      <c r="AM101" s="33"/>
      <c r="AN101" s="33"/>
      <c r="AO101" s="33"/>
      <c r="AP101" s="33"/>
      <c r="AQ101" s="33"/>
      <c r="AR101" s="33"/>
    </row>
    <row r="102" spans="1:44">
      <c r="A102" s="84"/>
      <c r="B102" s="84"/>
      <c r="C102" s="84"/>
      <c r="D102" s="84"/>
      <c r="E102" s="84"/>
      <c r="F102" s="84"/>
      <c r="G102" s="84"/>
      <c r="H102" s="84"/>
      <c r="I102" s="84"/>
      <c r="J102" s="84"/>
      <c r="K102" s="84"/>
      <c r="M102" s="33"/>
      <c r="N102" s="33"/>
      <c r="O102" s="33"/>
      <c r="P102" s="33"/>
      <c r="Q102" s="33"/>
      <c r="R102" s="33"/>
      <c r="S102" s="33"/>
      <c r="T102" s="33"/>
      <c r="U102" s="40"/>
      <c r="V102" s="40"/>
      <c r="W102" s="40"/>
      <c r="X102" s="40"/>
      <c r="Y102" s="35"/>
      <c r="Z102" s="35"/>
      <c r="AA102" s="35"/>
      <c r="AB102" s="33"/>
      <c r="AC102" s="33"/>
      <c r="AD102" s="33"/>
      <c r="AE102" s="33"/>
      <c r="AF102" s="33"/>
      <c r="AG102" s="33"/>
      <c r="AH102" s="33"/>
      <c r="AI102" s="33"/>
      <c r="AJ102" s="33"/>
      <c r="AK102" s="33"/>
      <c r="AL102" s="33"/>
      <c r="AM102" s="33"/>
      <c r="AN102" s="33"/>
      <c r="AO102" s="33"/>
      <c r="AP102" s="33"/>
      <c r="AQ102" s="33"/>
      <c r="AR102" s="33"/>
    </row>
    <row r="103" spans="1:44">
      <c r="A103" s="84"/>
      <c r="B103" s="84"/>
      <c r="C103" s="84"/>
      <c r="D103" s="84"/>
      <c r="E103" s="84"/>
      <c r="F103" s="84"/>
      <c r="G103" s="84"/>
      <c r="H103" s="84"/>
      <c r="I103" s="84"/>
      <c r="J103" s="84"/>
      <c r="K103" s="84"/>
      <c r="M103" s="33"/>
      <c r="N103" s="33"/>
      <c r="O103" s="33"/>
      <c r="P103" s="33"/>
      <c r="Q103" s="33"/>
      <c r="R103" s="33"/>
      <c r="S103" s="33"/>
      <c r="T103" s="33"/>
      <c r="U103" s="40"/>
      <c r="V103" s="40"/>
      <c r="W103" s="40"/>
      <c r="X103" s="40"/>
      <c r="Y103" s="35"/>
      <c r="Z103" s="35"/>
      <c r="AA103" s="35"/>
      <c r="AB103" s="33"/>
      <c r="AC103" s="33"/>
      <c r="AD103" s="33"/>
      <c r="AE103" s="33"/>
      <c r="AF103" s="33"/>
      <c r="AG103" s="33"/>
      <c r="AH103" s="33"/>
      <c r="AI103" s="33"/>
      <c r="AJ103" s="33"/>
      <c r="AK103" s="33"/>
      <c r="AL103" s="33"/>
      <c r="AM103" s="33"/>
      <c r="AN103" s="33"/>
      <c r="AO103" s="33"/>
      <c r="AP103" s="33"/>
      <c r="AQ103" s="33"/>
      <c r="AR103" s="33"/>
    </row>
    <row r="104" spans="1:44">
      <c r="A104" s="84"/>
      <c r="B104" s="84"/>
      <c r="C104" s="84"/>
      <c r="D104" s="84"/>
      <c r="E104" s="84"/>
      <c r="F104" s="84"/>
      <c r="G104" s="84"/>
      <c r="H104" s="84"/>
      <c r="I104" s="84"/>
      <c r="J104" s="84"/>
      <c r="K104" s="84"/>
      <c r="M104" s="33"/>
      <c r="N104" s="33"/>
      <c r="O104" s="33"/>
      <c r="P104" s="33"/>
      <c r="Q104" s="33"/>
      <c r="R104" s="33"/>
      <c r="S104" s="33"/>
      <c r="T104" s="33"/>
      <c r="U104" s="40"/>
      <c r="V104" s="40"/>
      <c r="W104" s="40"/>
      <c r="X104" s="40"/>
      <c r="Y104" s="35"/>
      <c r="Z104" s="35"/>
      <c r="AA104" s="35"/>
      <c r="AB104" s="33"/>
      <c r="AC104" s="33"/>
      <c r="AD104" s="33"/>
      <c r="AE104" s="33"/>
      <c r="AF104" s="33"/>
      <c r="AG104" s="33"/>
      <c r="AH104" s="33"/>
      <c r="AI104" s="33"/>
      <c r="AJ104" s="33"/>
      <c r="AK104" s="33"/>
      <c r="AL104" s="33"/>
      <c r="AM104" s="33"/>
      <c r="AN104" s="33"/>
      <c r="AO104" s="33"/>
      <c r="AP104" s="33"/>
      <c r="AQ104" s="33"/>
      <c r="AR104" s="33"/>
    </row>
    <row r="105" spans="1:44">
      <c r="A105" s="84"/>
      <c r="B105" s="84"/>
      <c r="C105" s="84"/>
      <c r="D105" s="84"/>
      <c r="E105" s="84"/>
      <c r="F105" s="84"/>
      <c r="G105" s="84"/>
      <c r="H105" s="84"/>
      <c r="I105" s="84"/>
      <c r="J105" s="84"/>
      <c r="K105" s="84"/>
      <c r="M105" s="33"/>
      <c r="N105" s="33"/>
      <c r="O105" s="33"/>
      <c r="P105" s="33"/>
      <c r="Q105" s="33"/>
      <c r="R105" s="33"/>
      <c r="S105" s="33"/>
      <c r="T105" s="33"/>
      <c r="U105" s="40"/>
      <c r="V105" s="40"/>
      <c r="W105" s="40"/>
      <c r="X105" s="40"/>
      <c r="Y105" s="35"/>
      <c r="Z105" s="35"/>
      <c r="AA105" s="35"/>
      <c r="AB105" s="33"/>
      <c r="AC105" s="33"/>
      <c r="AD105" s="33"/>
      <c r="AE105" s="33"/>
      <c r="AF105" s="33"/>
      <c r="AG105" s="33"/>
      <c r="AH105" s="33"/>
      <c r="AI105" s="33"/>
      <c r="AJ105" s="33"/>
      <c r="AK105" s="33"/>
      <c r="AL105" s="33"/>
      <c r="AM105" s="33"/>
      <c r="AN105" s="33"/>
      <c r="AO105" s="33"/>
      <c r="AP105" s="33"/>
      <c r="AQ105" s="33"/>
      <c r="AR105" s="33"/>
    </row>
    <row r="106" spans="1:44">
      <c r="A106" s="84"/>
      <c r="B106" s="84"/>
      <c r="C106" s="84"/>
      <c r="D106" s="84"/>
      <c r="E106" s="84"/>
      <c r="F106" s="84"/>
      <c r="G106" s="84"/>
      <c r="H106" s="84"/>
      <c r="I106" s="84"/>
      <c r="J106" s="84"/>
      <c r="K106" s="84"/>
      <c r="M106" s="33"/>
      <c r="N106" s="33"/>
      <c r="O106" s="33"/>
      <c r="P106" s="33"/>
      <c r="Q106" s="33"/>
      <c r="R106" s="33"/>
      <c r="S106" s="33"/>
      <c r="T106" s="33"/>
      <c r="U106" s="40"/>
      <c r="V106" s="40"/>
      <c r="W106" s="40"/>
      <c r="X106" s="40"/>
      <c r="Y106" s="35"/>
      <c r="Z106" s="35"/>
      <c r="AA106" s="35"/>
      <c r="AB106" s="33"/>
      <c r="AC106" s="33"/>
      <c r="AD106" s="33"/>
      <c r="AE106" s="33"/>
      <c r="AF106" s="33"/>
      <c r="AG106" s="33"/>
      <c r="AH106" s="33"/>
      <c r="AI106" s="33"/>
      <c r="AJ106" s="33"/>
      <c r="AK106" s="33"/>
      <c r="AL106" s="33"/>
      <c r="AM106" s="33"/>
      <c r="AN106" s="33"/>
      <c r="AO106" s="33"/>
      <c r="AP106" s="33"/>
      <c r="AQ106" s="33"/>
      <c r="AR106" s="33"/>
    </row>
    <row r="107" spans="1:44">
      <c r="A107" s="84"/>
      <c r="B107" s="84"/>
      <c r="C107" s="84"/>
      <c r="D107" s="84"/>
      <c r="E107" s="84"/>
      <c r="F107" s="84"/>
      <c r="G107" s="84"/>
      <c r="H107" s="84"/>
      <c r="I107" s="84"/>
      <c r="J107" s="84"/>
      <c r="K107" s="84"/>
      <c r="M107" s="33"/>
      <c r="N107" s="33"/>
      <c r="O107" s="33"/>
      <c r="P107" s="33"/>
      <c r="Q107" s="33"/>
      <c r="R107" s="33"/>
      <c r="S107" s="33"/>
      <c r="T107" s="33"/>
      <c r="U107" s="40"/>
      <c r="V107" s="40"/>
      <c r="W107" s="40"/>
      <c r="X107" s="40"/>
      <c r="Y107" s="35"/>
      <c r="Z107" s="35"/>
      <c r="AA107" s="35"/>
      <c r="AB107" s="33"/>
      <c r="AC107" s="33"/>
      <c r="AD107" s="33"/>
      <c r="AE107" s="33"/>
      <c r="AF107" s="33"/>
      <c r="AG107" s="33"/>
      <c r="AH107" s="33"/>
      <c r="AI107" s="33"/>
      <c r="AJ107" s="33"/>
      <c r="AK107" s="33"/>
      <c r="AL107" s="33"/>
      <c r="AM107" s="33"/>
      <c r="AN107" s="33"/>
      <c r="AO107" s="33"/>
      <c r="AP107" s="33"/>
      <c r="AQ107" s="33"/>
      <c r="AR107" s="33"/>
    </row>
    <row r="108" spans="1:44">
      <c r="A108" s="84"/>
      <c r="B108" s="84"/>
      <c r="C108" s="84"/>
      <c r="D108" s="84"/>
      <c r="E108" s="84"/>
      <c r="F108" s="84"/>
      <c r="G108" s="84"/>
      <c r="H108" s="84"/>
      <c r="I108" s="84"/>
      <c r="J108" s="84"/>
      <c r="K108" s="84"/>
      <c r="M108" s="33"/>
      <c r="N108" s="33"/>
      <c r="O108" s="33"/>
      <c r="P108" s="33"/>
      <c r="Q108" s="33"/>
      <c r="R108" s="33"/>
      <c r="S108" s="33"/>
      <c r="T108" s="33"/>
      <c r="U108" s="40"/>
      <c r="V108" s="40"/>
      <c r="W108" s="40"/>
      <c r="X108" s="40"/>
      <c r="Y108" s="35"/>
      <c r="Z108" s="35"/>
      <c r="AA108" s="35"/>
      <c r="AB108" s="33"/>
      <c r="AC108" s="33"/>
      <c r="AD108" s="33"/>
      <c r="AE108" s="33"/>
      <c r="AF108" s="33"/>
      <c r="AG108" s="33"/>
      <c r="AH108" s="33"/>
      <c r="AI108" s="33"/>
      <c r="AJ108" s="33"/>
      <c r="AK108" s="33"/>
      <c r="AL108" s="33"/>
      <c r="AM108" s="33"/>
      <c r="AN108" s="33"/>
      <c r="AO108" s="33"/>
      <c r="AP108" s="33"/>
      <c r="AQ108" s="33"/>
      <c r="AR108" s="33"/>
    </row>
    <row r="109" spans="1:44">
      <c r="A109" s="84"/>
      <c r="B109" s="84"/>
      <c r="C109" s="84"/>
      <c r="D109" s="84"/>
      <c r="E109" s="84"/>
      <c r="F109" s="84"/>
      <c r="G109" s="84"/>
      <c r="H109" s="84"/>
      <c r="I109" s="84"/>
      <c r="J109" s="84"/>
      <c r="K109" s="84"/>
      <c r="M109" s="33"/>
      <c r="N109" s="33"/>
      <c r="O109" s="33"/>
      <c r="P109" s="33"/>
      <c r="Q109" s="33"/>
      <c r="R109" s="33"/>
      <c r="S109" s="33"/>
      <c r="T109" s="33"/>
      <c r="U109" s="40"/>
      <c r="V109" s="40"/>
      <c r="W109" s="40"/>
      <c r="X109" s="40"/>
      <c r="Y109" s="35"/>
      <c r="Z109" s="35"/>
      <c r="AA109" s="35"/>
      <c r="AB109" s="33"/>
      <c r="AC109" s="33"/>
      <c r="AD109" s="33"/>
      <c r="AE109" s="33"/>
      <c r="AF109" s="33"/>
      <c r="AG109" s="33"/>
      <c r="AH109" s="33"/>
      <c r="AI109" s="33"/>
      <c r="AJ109" s="33"/>
      <c r="AK109" s="33"/>
      <c r="AL109" s="33"/>
      <c r="AM109" s="33"/>
      <c r="AN109" s="33"/>
      <c r="AO109" s="33"/>
      <c r="AP109" s="33"/>
      <c r="AQ109" s="33"/>
      <c r="AR109" s="33"/>
    </row>
    <row r="110" spans="1:44">
      <c r="A110" s="84"/>
      <c r="B110" s="84"/>
      <c r="C110" s="84"/>
      <c r="D110" s="84"/>
      <c r="E110" s="84"/>
      <c r="F110" s="84"/>
      <c r="G110" s="84"/>
      <c r="H110" s="84"/>
      <c r="I110" s="84"/>
      <c r="J110" s="84"/>
      <c r="K110" s="84"/>
      <c r="M110" s="33"/>
      <c r="N110" s="33"/>
      <c r="O110" s="33"/>
      <c r="P110" s="33"/>
      <c r="Q110" s="33"/>
      <c r="R110" s="33"/>
      <c r="S110" s="33"/>
      <c r="T110" s="33"/>
      <c r="U110" s="40"/>
      <c r="V110" s="40"/>
      <c r="W110" s="40"/>
      <c r="X110" s="40"/>
      <c r="Y110" s="35"/>
      <c r="Z110" s="35"/>
      <c r="AA110" s="35"/>
      <c r="AB110" s="33"/>
      <c r="AC110" s="33"/>
      <c r="AD110" s="33"/>
      <c r="AE110" s="33"/>
      <c r="AF110" s="33"/>
      <c r="AG110" s="33"/>
      <c r="AH110" s="33"/>
      <c r="AI110" s="33"/>
      <c r="AJ110" s="33"/>
      <c r="AK110" s="33"/>
      <c r="AL110" s="33"/>
      <c r="AM110" s="33"/>
      <c r="AN110" s="33"/>
      <c r="AO110" s="33"/>
      <c r="AP110" s="33"/>
      <c r="AQ110" s="33"/>
      <c r="AR110" s="33"/>
    </row>
    <row r="111" spans="1:44">
      <c r="A111" s="84"/>
      <c r="B111" s="84"/>
      <c r="C111" s="84"/>
      <c r="D111" s="84"/>
      <c r="E111" s="84"/>
      <c r="F111" s="84"/>
      <c r="G111" s="84"/>
      <c r="H111" s="84"/>
      <c r="I111" s="84"/>
      <c r="J111" s="84"/>
      <c r="K111" s="84"/>
      <c r="M111" s="33"/>
      <c r="N111" s="33"/>
      <c r="O111" s="33"/>
      <c r="P111" s="33"/>
      <c r="Q111" s="33"/>
      <c r="R111" s="33"/>
      <c r="S111" s="33"/>
      <c r="T111" s="33"/>
      <c r="U111" s="40"/>
      <c r="V111" s="40"/>
      <c r="W111" s="40"/>
      <c r="X111" s="40"/>
      <c r="Y111" s="35"/>
      <c r="Z111" s="35"/>
      <c r="AA111" s="35"/>
      <c r="AB111" s="33"/>
      <c r="AC111" s="33"/>
      <c r="AD111" s="33"/>
      <c r="AE111" s="33"/>
      <c r="AF111" s="33"/>
      <c r="AG111" s="33"/>
      <c r="AH111" s="33"/>
      <c r="AI111" s="33"/>
      <c r="AJ111" s="33"/>
      <c r="AK111" s="33"/>
      <c r="AL111" s="33"/>
      <c r="AM111" s="33"/>
      <c r="AN111" s="33"/>
      <c r="AO111" s="33"/>
      <c r="AP111" s="33"/>
      <c r="AQ111" s="33"/>
      <c r="AR111" s="33"/>
    </row>
    <row r="112" spans="1:44">
      <c r="A112" s="84"/>
      <c r="B112" s="84"/>
      <c r="C112" s="84"/>
      <c r="D112" s="84"/>
      <c r="E112" s="84"/>
      <c r="F112" s="84"/>
      <c r="G112" s="84"/>
      <c r="H112" s="84"/>
      <c r="I112" s="84"/>
      <c r="J112" s="84"/>
      <c r="K112" s="84"/>
      <c r="M112" s="33"/>
      <c r="N112" s="33"/>
      <c r="O112" s="33"/>
      <c r="P112" s="33"/>
      <c r="Q112" s="33"/>
      <c r="R112" s="33"/>
      <c r="S112" s="33"/>
      <c r="T112" s="33"/>
      <c r="U112" s="40"/>
      <c r="V112" s="40"/>
      <c r="W112" s="40"/>
      <c r="X112" s="40"/>
      <c r="Y112" s="35"/>
      <c r="Z112" s="35"/>
      <c r="AA112" s="35"/>
      <c r="AB112" s="33"/>
      <c r="AC112" s="33"/>
      <c r="AD112" s="33"/>
      <c r="AE112" s="33"/>
      <c r="AF112" s="33"/>
      <c r="AG112" s="33"/>
      <c r="AH112" s="33"/>
      <c r="AI112" s="33"/>
      <c r="AJ112" s="33"/>
      <c r="AK112" s="33"/>
      <c r="AL112" s="33"/>
      <c r="AM112" s="33"/>
      <c r="AN112" s="33"/>
      <c r="AO112" s="33"/>
      <c r="AP112" s="33"/>
      <c r="AQ112" s="33"/>
      <c r="AR112" s="33"/>
    </row>
    <row r="113" spans="1:44">
      <c r="A113" s="84"/>
      <c r="B113" s="84"/>
      <c r="C113" s="84"/>
      <c r="D113" s="84"/>
      <c r="E113" s="84"/>
      <c r="F113" s="84"/>
      <c r="G113" s="84"/>
      <c r="H113" s="84"/>
      <c r="I113" s="84"/>
      <c r="J113" s="84"/>
      <c r="K113" s="84"/>
      <c r="M113" s="33"/>
      <c r="N113" s="33"/>
      <c r="O113" s="33"/>
      <c r="P113" s="33"/>
      <c r="Q113" s="33"/>
      <c r="R113" s="33"/>
      <c r="S113" s="33"/>
      <c r="T113" s="33"/>
      <c r="U113" s="40"/>
      <c r="V113" s="40"/>
      <c r="W113" s="40"/>
      <c r="X113" s="40"/>
      <c r="Y113" s="35"/>
      <c r="Z113" s="35"/>
      <c r="AA113" s="35"/>
      <c r="AB113" s="33"/>
      <c r="AC113" s="33"/>
      <c r="AD113" s="33"/>
      <c r="AE113" s="33"/>
      <c r="AF113" s="33"/>
      <c r="AG113" s="33"/>
      <c r="AH113" s="33"/>
      <c r="AI113" s="33"/>
      <c r="AJ113" s="33"/>
      <c r="AK113" s="33"/>
      <c r="AL113" s="33"/>
      <c r="AM113" s="33"/>
      <c r="AN113" s="33"/>
      <c r="AO113" s="33"/>
      <c r="AP113" s="33"/>
      <c r="AQ113" s="33"/>
      <c r="AR113" s="33"/>
    </row>
    <row r="114" spans="1:44">
      <c r="A114" s="84"/>
      <c r="B114" s="84"/>
      <c r="C114" s="84"/>
      <c r="D114" s="84"/>
      <c r="E114" s="84"/>
      <c r="F114" s="84"/>
      <c r="G114" s="84"/>
      <c r="H114" s="84"/>
      <c r="I114" s="84"/>
      <c r="J114" s="84"/>
      <c r="K114" s="84"/>
      <c r="M114" s="33"/>
      <c r="N114" s="33"/>
      <c r="O114" s="33"/>
      <c r="P114" s="33"/>
      <c r="Q114" s="33"/>
      <c r="R114" s="33"/>
      <c r="S114" s="33"/>
      <c r="T114" s="33"/>
      <c r="U114" s="40"/>
      <c r="V114" s="40"/>
      <c r="W114" s="40"/>
      <c r="X114" s="40"/>
      <c r="Y114" s="35"/>
      <c r="Z114" s="35"/>
      <c r="AA114" s="35"/>
      <c r="AB114" s="33"/>
      <c r="AC114" s="33"/>
      <c r="AD114" s="33"/>
      <c r="AE114" s="33"/>
      <c r="AF114" s="33"/>
      <c r="AG114" s="33"/>
      <c r="AH114" s="33"/>
      <c r="AI114" s="33"/>
      <c r="AJ114" s="33"/>
      <c r="AK114" s="33"/>
      <c r="AL114" s="33"/>
      <c r="AM114" s="33"/>
      <c r="AN114" s="33"/>
      <c r="AO114" s="33"/>
      <c r="AP114" s="33"/>
      <c r="AQ114" s="33"/>
      <c r="AR114" s="33"/>
    </row>
    <row r="115" spans="1:44">
      <c r="A115" s="84"/>
      <c r="B115" s="84"/>
      <c r="C115" s="84"/>
      <c r="D115" s="84"/>
      <c r="E115" s="84"/>
      <c r="F115" s="84"/>
      <c r="G115" s="84"/>
      <c r="H115" s="84"/>
      <c r="I115" s="84"/>
      <c r="J115" s="84"/>
      <c r="K115" s="84"/>
      <c r="M115" s="33"/>
      <c r="N115" s="33"/>
      <c r="O115" s="33"/>
      <c r="P115" s="33"/>
      <c r="Q115" s="33"/>
      <c r="R115" s="33"/>
      <c r="S115" s="33"/>
      <c r="T115" s="33"/>
      <c r="U115" s="40"/>
      <c r="V115" s="40"/>
      <c r="W115" s="40"/>
      <c r="X115" s="40"/>
      <c r="Y115" s="35"/>
      <c r="Z115" s="35"/>
      <c r="AA115" s="35"/>
      <c r="AB115" s="33"/>
      <c r="AC115" s="33"/>
      <c r="AD115" s="33"/>
      <c r="AE115" s="33"/>
      <c r="AF115" s="33"/>
      <c r="AG115" s="33"/>
      <c r="AH115" s="33"/>
      <c r="AI115" s="33"/>
      <c r="AJ115" s="33"/>
      <c r="AK115" s="33"/>
      <c r="AL115" s="33"/>
      <c r="AM115" s="33"/>
      <c r="AN115" s="33"/>
      <c r="AO115" s="33"/>
      <c r="AP115" s="33"/>
      <c r="AQ115" s="33"/>
      <c r="AR115" s="33"/>
    </row>
    <row r="116" spans="1:44">
      <c r="A116" s="84"/>
      <c r="B116" s="84"/>
      <c r="C116" s="84"/>
      <c r="D116" s="84"/>
      <c r="E116" s="84"/>
      <c r="F116" s="84"/>
      <c r="G116" s="84"/>
      <c r="H116" s="84"/>
      <c r="I116" s="84"/>
      <c r="J116" s="84"/>
      <c r="K116" s="84"/>
      <c r="M116" s="33"/>
      <c r="N116" s="33"/>
      <c r="O116" s="33"/>
      <c r="P116" s="33"/>
      <c r="Q116" s="33"/>
      <c r="R116" s="33"/>
      <c r="S116" s="33"/>
      <c r="T116" s="33"/>
      <c r="U116" s="40"/>
      <c r="V116" s="40"/>
      <c r="W116" s="40"/>
      <c r="X116" s="40"/>
      <c r="Y116" s="35"/>
      <c r="Z116" s="35"/>
      <c r="AA116" s="35"/>
      <c r="AB116" s="33"/>
      <c r="AC116" s="33"/>
      <c r="AD116" s="33"/>
      <c r="AE116" s="33"/>
      <c r="AF116" s="33"/>
      <c r="AG116" s="33"/>
      <c r="AH116" s="33"/>
      <c r="AI116" s="33"/>
      <c r="AJ116" s="33"/>
      <c r="AK116" s="33"/>
      <c r="AL116" s="33"/>
      <c r="AM116" s="33"/>
      <c r="AN116" s="33"/>
      <c r="AO116" s="33"/>
      <c r="AP116" s="33"/>
      <c r="AQ116" s="33"/>
      <c r="AR116" s="33"/>
    </row>
    <row r="117" spans="1:44">
      <c r="A117" s="84"/>
      <c r="B117" s="84"/>
      <c r="C117" s="84"/>
      <c r="D117" s="84"/>
      <c r="E117" s="84"/>
      <c r="F117" s="84"/>
      <c r="G117" s="84"/>
      <c r="H117" s="84"/>
      <c r="I117" s="84"/>
      <c r="J117" s="84"/>
      <c r="K117" s="84"/>
      <c r="M117" s="33"/>
      <c r="N117" s="33"/>
      <c r="O117" s="33"/>
      <c r="P117" s="33"/>
      <c r="Q117" s="33"/>
      <c r="R117" s="33"/>
      <c r="S117" s="33"/>
      <c r="T117" s="33"/>
      <c r="U117" s="40"/>
      <c r="V117" s="40"/>
      <c r="W117" s="40"/>
      <c r="X117" s="40"/>
      <c r="Y117" s="35"/>
      <c r="Z117" s="35"/>
      <c r="AA117" s="35"/>
      <c r="AB117" s="33"/>
      <c r="AC117" s="33"/>
      <c r="AD117" s="33"/>
      <c r="AE117" s="33"/>
      <c r="AF117" s="33"/>
      <c r="AG117" s="33"/>
      <c r="AH117" s="33"/>
      <c r="AI117" s="33"/>
      <c r="AJ117" s="33"/>
      <c r="AK117" s="33"/>
      <c r="AL117" s="33"/>
      <c r="AM117" s="33"/>
      <c r="AN117" s="33"/>
      <c r="AO117" s="33"/>
      <c r="AP117" s="33"/>
      <c r="AQ117" s="33"/>
      <c r="AR117" s="33"/>
    </row>
    <row r="118" spans="1:44">
      <c r="A118" s="84"/>
      <c r="B118" s="84"/>
      <c r="C118" s="84"/>
      <c r="D118" s="84"/>
      <c r="E118" s="84"/>
      <c r="F118" s="84"/>
      <c r="G118" s="84"/>
      <c r="H118" s="84"/>
      <c r="I118" s="84"/>
      <c r="J118" s="84"/>
      <c r="K118" s="84"/>
      <c r="M118" s="33"/>
      <c r="N118" s="33"/>
      <c r="O118" s="33"/>
      <c r="P118" s="33"/>
      <c r="Q118" s="33"/>
      <c r="R118" s="33"/>
      <c r="S118" s="33"/>
      <c r="T118" s="33"/>
      <c r="U118" s="40"/>
      <c r="V118" s="40"/>
      <c r="W118" s="40"/>
      <c r="X118" s="40"/>
      <c r="Y118" s="35"/>
      <c r="Z118" s="35"/>
      <c r="AA118" s="35"/>
      <c r="AB118" s="33"/>
      <c r="AC118" s="33"/>
      <c r="AD118" s="33"/>
      <c r="AE118" s="33"/>
      <c r="AF118" s="33"/>
      <c r="AG118" s="33"/>
      <c r="AH118" s="33"/>
      <c r="AI118" s="33"/>
      <c r="AJ118" s="33"/>
      <c r="AK118" s="33"/>
      <c r="AL118" s="33"/>
      <c r="AM118" s="33"/>
      <c r="AN118" s="33"/>
      <c r="AO118" s="33"/>
      <c r="AP118" s="33"/>
      <c r="AQ118" s="33"/>
      <c r="AR118" s="33"/>
    </row>
    <row r="119" spans="1:44">
      <c r="A119" s="84"/>
      <c r="B119" s="84"/>
      <c r="C119" s="84"/>
      <c r="D119" s="84"/>
      <c r="E119" s="84"/>
      <c r="F119" s="84"/>
      <c r="G119" s="84"/>
      <c r="H119" s="84"/>
      <c r="I119" s="84"/>
      <c r="J119" s="84"/>
      <c r="K119" s="84"/>
      <c r="M119" s="33"/>
      <c r="N119" s="33"/>
      <c r="O119" s="33"/>
      <c r="P119" s="33"/>
      <c r="Q119" s="33"/>
      <c r="R119" s="33"/>
      <c r="S119" s="33"/>
      <c r="T119" s="33"/>
      <c r="U119" s="40"/>
      <c r="V119" s="40"/>
      <c r="W119" s="40"/>
      <c r="X119" s="40"/>
      <c r="Y119" s="35"/>
      <c r="Z119" s="35"/>
      <c r="AA119" s="35"/>
      <c r="AB119" s="33"/>
      <c r="AC119" s="33"/>
      <c r="AD119" s="33"/>
      <c r="AE119" s="33"/>
      <c r="AF119" s="33"/>
      <c r="AG119" s="33"/>
      <c r="AH119" s="33"/>
      <c r="AI119" s="33"/>
      <c r="AJ119" s="33"/>
      <c r="AK119" s="33"/>
      <c r="AL119" s="33"/>
      <c r="AM119" s="33"/>
      <c r="AN119" s="33"/>
      <c r="AO119" s="33"/>
      <c r="AP119" s="33"/>
      <c r="AQ119" s="33"/>
      <c r="AR119" s="33"/>
    </row>
    <row r="120" spans="1:44">
      <c r="A120" s="84"/>
      <c r="B120" s="84"/>
      <c r="C120" s="84"/>
      <c r="D120" s="84"/>
      <c r="E120" s="84"/>
      <c r="F120" s="84"/>
      <c r="G120" s="84"/>
      <c r="H120" s="84"/>
      <c r="I120" s="84"/>
      <c r="J120" s="84"/>
      <c r="K120" s="84"/>
      <c r="M120" s="33"/>
      <c r="N120" s="33"/>
      <c r="O120" s="33"/>
      <c r="P120" s="33"/>
      <c r="Q120" s="33"/>
      <c r="R120" s="33"/>
      <c r="S120" s="33"/>
      <c r="T120" s="33"/>
      <c r="U120" s="40"/>
      <c r="V120" s="40"/>
      <c r="W120" s="40"/>
      <c r="X120" s="40"/>
      <c r="Y120" s="35"/>
      <c r="Z120" s="35"/>
      <c r="AA120" s="35"/>
      <c r="AB120" s="33"/>
      <c r="AC120" s="33"/>
      <c r="AD120" s="33"/>
      <c r="AE120" s="33"/>
      <c r="AF120" s="33"/>
      <c r="AG120" s="33"/>
      <c r="AH120" s="33"/>
      <c r="AI120" s="33"/>
      <c r="AJ120" s="33"/>
      <c r="AK120" s="33"/>
      <c r="AL120" s="33"/>
      <c r="AM120" s="33"/>
      <c r="AN120" s="33"/>
      <c r="AO120" s="33"/>
      <c r="AP120" s="33"/>
      <c r="AQ120" s="33"/>
      <c r="AR120" s="33"/>
    </row>
    <row r="121" spans="1:44">
      <c r="A121" s="84"/>
      <c r="B121" s="84"/>
      <c r="C121" s="84"/>
      <c r="D121" s="84"/>
      <c r="E121" s="84"/>
      <c r="F121" s="84"/>
      <c r="G121" s="84"/>
      <c r="H121" s="84"/>
      <c r="I121" s="84"/>
      <c r="J121" s="84"/>
      <c r="K121" s="84"/>
      <c r="M121" s="33"/>
      <c r="N121" s="33"/>
      <c r="O121" s="33"/>
      <c r="P121" s="33"/>
      <c r="Q121" s="33"/>
      <c r="R121" s="33"/>
      <c r="S121" s="33"/>
      <c r="T121" s="33"/>
      <c r="U121" s="40"/>
      <c r="V121" s="40"/>
      <c r="W121" s="40"/>
      <c r="X121" s="40"/>
      <c r="Y121" s="35"/>
      <c r="Z121" s="35"/>
      <c r="AA121" s="35"/>
      <c r="AB121" s="33"/>
      <c r="AC121" s="33"/>
      <c r="AD121" s="33"/>
      <c r="AE121" s="33"/>
      <c r="AF121" s="33"/>
      <c r="AG121" s="33"/>
      <c r="AH121" s="33"/>
      <c r="AI121" s="33"/>
      <c r="AJ121" s="33"/>
      <c r="AK121" s="33"/>
      <c r="AL121" s="33"/>
      <c r="AM121" s="33"/>
      <c r="AN121" s="33"/>
      <c r="AO121" s="33"/>
      <c r="AP121" s="33"/>
      <c r="AQ121" s="33"/>
      <c r="AR121" s="33"/>
    </row>
    <row r="122" spans="1:44">
      <c r="A122" s="84"/>
      <c r="B122" s="84"/>
      <c r="C122" s="84"/>
      <c r="D122" s="84"/>
      <c r="E122" s="84"/>
      <c r="F122" s="84"/>
      <c r="G122" s="84"/>
      <c r="H122" s="84"/>
      <c r="I122" s="84"/>
      <c r="J122" s="84"/>
      <c r="K122" s="84"/>
      <c r="M122" s="33"/>
      <c r="N122" s="33"/>
      <c r="O122" s="33"/>
      <c r="P122" s="33"/>
      <c r="Q122" s="33"/>
      <c r="R122" s="33"/>
      <c r="S122" s="33"/>
      <c r="T122" s="33"/>
      <c r="U122" s="40"/>
      <c r="V122" s="40"/>
      <c r="W122" s="40"/>
      <c r="X122" s="40"/>
      <c r="Y122" s="35"/>
      <c r="Z122" s="35"/>
      <c r="AA122" s="35"/>
      <c r="AB122" s="33"/>
      <c r="AC122" s="33"/>
      <c r="AD122" s="33"/>
      <c r="AE122" s="33"/>
      <c r="AF122" s="33"/>
      <c r="AG122" s="33"/>
      <c r="AH122" s="33"/>
      <c r="AI122" s="33"/>
      <c r="AJ122" s="33"/>
      <c r="AK122" s="33"/>
      <c r="AL122" s="33"/>
      <c r="AM122" s="33"/>
      <c r="AN122" s="33"/>
      <c r="AO122" s="33"/>
      <c r="AP122" s="33"/>
      <c r="AQ122" s="33"/>
      <c r="AR122" s="33"/>
    </row>
    <row r="123" spans="1:44">
      <c r="A123" s="84"/>
      <c r="B123" s="84"/>
      <c r="C123" s="84"/>
      <c r="D123" s="84"/>
      <c r="E123" s="84"/>
      <c r="F123" s="84"/>
      <c r="G123" s="84"/>
      <c r="H123" s="84"/>
      <c r="I123" s="84"/>
      <c r="J123" s="84"/>
      <c r="K123" s="84"/>
      <c r="M123" s="33"/>
      <c r="N123" s="33"/>
      <c r="O123" s="33"/>
      <c r="P123" s="33"/>
      <c r="Q123" s="33"/>
      <c r="R123" s="33"/>
      <c r="S123" s="33"/>
      <c r="T123" s="33"/>
      <c r="U123" s="40"/>
      <c r="V123" s="40"/>
      <c r="W123" s="40"/>
      <c r="X123" s="40"/>
      <c r="Y123" s="35"/>
      <c r="Z123" s="35"/>
      <c r="AA123" s="35"/>
      <c r="AB123" s="33"/>
      <c r="AC123" s="33"/>
      <c r="AD123" s="33"/>
      <c r="AE123" s="33"/>
      <c r="AF123" s="33"/>
      <c r="AG123" s="33"/>
      <c r="AH123" s="33"/>
      <c r="AI123" s="33"/>
      <c r="AJ123" s="33"/>
      <c r="AK123" s="33"/>
      <c r="AL123" s="33"/>
      <c r="AM123" s="33"/>
      <c r="AN123" s="33"/>
      <c r="AO123" s="33"/>
      <c r="AP123" s="33"/>
      <c r="AQ123" s="33"/>
      <c r="AR123" s="33"/>
    </row>
    <row r="124" spans="1:44">
      <c r="A124" s="84"/>
      <c r="B124" s="84"/>
      <c r="C124" s="84"/>
      <c r="D124" s="84"/>
      <c r="E124" s="84"/>
      <c r="F124" s="84"/>
      <c r="G124" s="84"/>
      <c r="H124" s="84"/>
      <c r="I124" s="84"/>
      <c r="J124" s="84"/>
      <c r="K124" s="84"/>
      <c r="M124" s="33"/>
      <c r="N124" s="33"/>
      <c r="O124" s="33"/>
      <c r="P124" s="33"/>
      <c r="Q124" s="33"/>
      <c r="R124" s="33"/>
      <c r="S124" s="33"/>
      <c r="T124" s="33"/>
      <c r="U124" s="40"/>
      <c r="V124" s="40"/>
      <c r="W124" s="40"/>
      <c r="X124" s="40"/>
      <c r="Y124" s="35"/>
      <c r="Z124" s="35"/>
      <c r="AA124" s="35"/>
      <c r="AB124" s="33"/>
      <c r="AC124" s="33"/>
      <c r="AD124" s="33"/>
      <c r="AE124" s="33"/>
      <c r="AF124" s="33"/>
      <c r="AG124" s="33"/>
      <c r="AH124" s="33"/>
      <c r="AI124" s="33"/>
      <c r="AJ124" s="33"/>
      <c r="AK124" s="33"/>
      <c r="AL124" s="33"/>
      <c r="AM124" s="33"/>
      <c r="AN124" s="33"/>
      <c r="AO124" s="33"/>
      <c r="AP124" s="33"/>
      <c r="AQ124" s="33"/>
      <c r="AR124" s="33"/>
    </row>
    <row r="125" spans="1:44">
      <c r="A125" s="84"/>
      <c r="B125" s="84"/>
      <c r="C125" s="84"/>
      <c r="D125" s="84"/>
      <c r="E125" s="84"/>
      <c r="F125" s="84"/>
      <c r="G125" s="84"/>
      <c r="H125" s="84"/>
      <c r="I125" s="84"/>
      <c r="J125" s="84"/>
      <c r="K125" s="84"/>
      <c r="M125" s="33"/>
      <c r="N125" s="33"/>
      <c r="O125" s="33"/>
      <c r="P125" s="33"/>
      <c r="Q125" s="33"/>
      <c r="R125" s="33"/>
      <c r="S125" s="33"/>
      <c r="T125" s="33"/>
      <c r="U125" s="40"/>
      <c r="V125" s="40"/>
      <c r="W125" s="40"/>
      <c r="X125" s="40"/>
      <c r="Y125" s="35"/>
      <c r="Z125" s="35"/>
      <c r="AA125" s="35"/>
      <c r="AB125" s="33"/>
      <c r="AC125" s="33"/>
      <c r="AD125" s="33"/>
      <c r="AE125" s="33"/>
      <c r="AF125" s="33"/>
      <c r="AG125" s="33"/>
      <c r="AH125" s="33"/>
      <c r="AI125" s="33"/>
      <c r="AJ125" s="33"/>
      <c r="AK125" s="33"/>
      <c r="AL125" s="33"/>
      <c r="AM125" s="33"/>
      <c r="AN125" s="33"/>
      <c r="AO125" s="33"/>
      <c r="AP125" s="33"/>
      <c r="AQ125" s="33"/>
      <c r="AR125" s="33"/>
    </row>
    <row r="126" spans="1:44">
      <c r="A126" s="84"/>
      <c r="B126" s="84"/>
      <c r="C126" s="84"/>
      <c r="D126" s="84"/>
      <c r="E126" s="84"/>
      <c r="F126" s="84"/>
      <c r="G126" s="84"/>
      <c r="H126" s="84"/>
      <c r="I126" s="84"/>
      <c r="J126" s="84"/>
      <c r="K126" s="84"/>
      <c r="M126" s="33"/>
      <c r="N126" s="33"/>
      <c r="O126" s="33"/>
      <c r="P126" s="33"/>
      <c r="Q126" s="33"/>
      <c r="R126" s="33"/>
      <c r="S126" s="33"/>
      <c r="T126" s="33"/>
      <c r="U126" s="40"/>
      <c r="V126" s="40"/>
      <c r="W126" s="40"/>
      <c r="X126" s="40"/>
      <c r="Y126" s="35"/>
      <c r="Z126" s="35"/>
      <c r="AA126" s="35"/>
      <c r="AB126" s="33"/>
      <c r="AC126" s="33"/>
      <c r="AD126" s="33"/>
      <c r="AE126" s="33"/>
      <c r="AF126" s="33"/>
      <c r="AG126" s="33"/>
      <c r="AH126" s="33"/>
      <c r="AI126" s="33"/>
      <c r="AJ126" s="33"/>
      <c r="AK126" s="33"/>
      <c r="AL126" s="33"/>
      <c r="AM126" s="33"/>
      <c r="AN126" s="33"/>
      <c r="AO126" s="33"/>
      <c r="AP126" s="33"/>
      <c r="AQ126" s="33"/>
      <c r="AR126" s="33"/>
    </row>
    <row r="127" spans="1:44">
      <c r="A127" s="84"/>
      <c r="B127" s="84"/>
      <c r="C127" s="84"/>
      <c r="D127" s="84"/>
      <c r="E127" s="84"/>
      <c r="F127" s="84"/>
      <c r="G127" s="84"/>
      <c r="H127" s="84"/>
      <c r="I127" s="84"/>
      <c r="J127" s="84"/>
      <c r="K127" s="84"/>
      <c r="M127" s="33"/>
      <c r="N127" s="33"/>
      <c r="O127" s="33"/>
      <c r="P127" s="33"/>
      <c r="Q127" s="33"/>
      <c r="R127" s="33"/>
      <c r="S127" s="33"/>
      <c r="T127" s="33"/>
      <c r="U127" s="40"/>
      <c r="V127" s="40"/>
      <c r="W127" s="40"/>
      <c r="X127" s="40"/>
      <c r="Y127" s="35"/>
      <c r="Z127" s="35"/>
      <c r="AA127" s="35"/>
      <c r="AB127" s="33"/>
      <c r="AC127" s="33"/>
      <c r="AD127" s="33"/>
      <c r="AE127" s="33"/>
      <c r="AF127" s="33"/>
      <c r="AG127" s="33"/>
      <c r="AH127" s="33"/>
      <c r="AI127" s="33"/>
      <c r="AJ127" s="33"/>
      <c r="AK127" s="33"/>
      <c r="AL127" s="33"/>
      <c r="AM127" s="33"/>
      <c r="AN127" s="33"/>
      <c r="AO127" s="33"/>
      <c r="AP127" s="33"/>
      <c r="AQ127" s="33"/>
      <c r="AR127" s="33"/>
    </row>
    <row r="128" spans="1:44">
      <c r="A128" s="84"/>
      <c r="B128" s="84"/>
      <c r="C128" s="84"/>
      <c r="D128" s="84"/>
      <c r="E128" s="84"/>
      <c r="F128" s="84"/>
      <c r="G128" s="84"/>
      <c r="H128" s="84"/>
      <c r="I128" s="84"/>
      <c r="J128" s="84"/>
      <c r="K128" s="84"/>
      <c r="M128" s="33"/>
      <c r="N128" s="33"/>
      <c r="O128" s="33"/>
      <c r="P128" s="33"/>
      <c r="Q128" s="33"/>
      <c r="R128" s="33"/>
      <c r="S128" s="33"/>
      <c r="T128" s="33"/>
      <c r="U128" s="40"/>
      <c r="V128" s="40"/>
      <c r="W128" s="40"/>
      <c r="X128" s="40"/>
      <c r="Y128" s="35"/>
      <c r="Z128" s="35"/>
      <c r="AA128" s="35"/>
      <c r="AB128" s="33"/>
      <c r="AC128" s="33"/>
      <c r="AD128" s="33"/>
      <c r="AE128" s="33"/>
      <c r="AF128" s="33"/>
      <c r="AG128" s="33"/>
      <c r="AH128" s="33"/>
      <c r="AI128" s="33"/>
      <c r="AJ128" s="33"/>
      <c r="AK128" s="33"/>
      <c r="AL128" s="33"/>
      <c r="AM128" s="33"/>
      <c r="AN128" s="33"/>
      <c r="AO128" s="33"/>
      <c r="AP128" s="33"/>
      <c r="AQ128" s="33"/>
      <c r="AR128" s="33"/>
    </row>
    <row r="129" spans="1:44">
      <c r="A129" s="84"/>
      <c r="B129" s="84"/>
      <c r="C129" s="84"/>
      <c r="D129" s="84"/>
      <c r="E129" s="84"/>
      <c r="F129" s="84"/>
      <c r="G129" s="84"/>
      <c r="H129" s="84"/>
      <c r="I129" s="84"/>
      <c r="J129" s="84"/>
      <c r="K129" s="84"/>
      <c r="M129" s="33"/>
      <c r="N129" s="33"/>
      <c r="O129" s="33"/>
      <c r="P129" s="33"/>
      <c r="Q129" s="33"/>
      <c r="R129" s="33"/>
      <c r="S129" s="33"/>
      <c r="T129" s="33"/>
      <c r="U129" s="40"/>
      <c r="V129" s="40"/>
      <c r="W129" s="40"/>
      <c r="X129" s="40"/>
      <c r="Y129" s="35"/>
      <c r="Z129" s="35"/>
      <c r="AA129" s="35"/>
      <c r="AB129" s="33"/>
      <c r="AC129" s="33"/>
      <c r="AD129" s="33"/>
      <c r="AE129" s="33"/>
      <c r="AF129" s="33"/>
      <c r="AG129" s="33"/>
      <c r="AH129" s="33"/>
      <c r="AI129" s="33"/>
      <c r="AJ129" s="33"/>
      <c r="AK129" s="33"/>
      <c r="AL129" s="33"/>
      <c r="AM129" s="33"/>
      <c r="AN129" s="33"/>
      <c r="AO129" s="33"/>
      <c r="AP129" s="33"/>
      <c r="AQ129" s="33"/>
      <c r="AR129" s="33"/>
    </row>
    <row r="130" spans="1:44">
      <c r="A130" s="84"/>
      <c r="B130" s="84"/>
      <c r="C130" s="84"/>
      <c r="D130" s="84"/>
      <c r="E130" s="84"/>
      <c r="F130" s="84"/>
      <c r="G130" s="84"/>
      <c r="H130" s="84"/>
      <c r="I130" s="84"/>
      <c r="J130" s="84"/>
      <c r="K130" s="84"/>
      <c r="M130" s="33"/>
      <c r="N130" s="33"/>
      <c r="O130" s="33"/>
      <c r="P130" s="33"/>
      <c r="Q130" s="33"/>
      <c r="R130" s="33"/>
      <c r="S130" s="33"/>
      <c r="T130" s="33"/>
      <c r="U130" s="40"/>
      <c r="V130" s="40"/>
      <c r="W130" s="40"/>
      <c r="X130" s="40"/>
      <c r="Y130" s="35"/>
      <c r="Z130" s="35"/>
      <c r="AA130" s="35"/>
      <c r="AB130" s="33"/>
      <c r="AC130" s="33"/>
      <c r="AD130" s="33"/>
      <c r="AE130" s="33"/>
      <c r="AF130" s="33"/>
      <c r="AG130" s="33"/>
      <c r="AH130" s="33"/>
      <c r="AI130" s="33"/>
      <c r="AJ130" s="33"/>
      <c r="AK130" s="33"/>
      <c r="AL130" s="33"/>
      <c r="AM130" s="33"/>
      <c r="AN130" s="33"/>
      <c r="AO130" s="33"/>
      <c r="AP130" s="33"/>
      <c r="AQ130" s="33"/>
      <c r="AR130" s="33"/>
    </row>
    <row r="131" spans="1:44">
      <c r="A131" s="84"/>
      <c r="B131" s="84"/>
      <c r="C131" s="84"/>
      <c r="D131" s="84"/>
      <c r="E131" s="84"/>
      <c r="F131" s="84"/>
      <c r="G131" s="84"/>
      <c r="H131" s="84"/>
      <c r="I131" s="84"/>
      <c r="J131" s="84"/>
      <c r="K131" s="84"/>
      <c r="M131" s="33"/>
      <c r="N131" s="33"/>
      <c r="O131" s="33"/>
      <c r="P131" s="33"/>
      <c r="Q131" s="33"/>
      <c r="R131" s="33"/>
      <c r="S131" s="33"/>
      <c r="T131" s="33"/>
      <c r="U131" s="40"/>
      <c r="V131" s="40"/>
      <c r="W131" s="40"/>
      <c r="X131" s="40"/>
      <c r="Y131" s="35"/>
      <c r="Z131" s="35"/>
      <c r="AA131" s="35"/>
      <c r="AB131" s="33"/>
      <c r="AC131" s="33"/>
      <c r="AD131" s="33"/>
      <c r="AE131" s="33"/>
      <c r="AF131" s="33"/>
      <c r="AG131" s="33"/>
      <c r="AH131" s="33"/>
      <c r="AI131" s="33"/>
      <c r="AJ131" s="33"/>
      <c r="AK131" s="33"/>
      <c r="AL131" s="33"/>
      <c r="AM131" s="33"/>
      <c r="AN131" s="33"/>
      <c r="AO131" s="33"/>
      <c r="AP131" s="33"/>
      <c r="AQ131" s="33"/>
      <c r="AR131" s="33"/>
    </row>
    <row r="132" spans="1:44">
      <c r="A132" s="84"/>
      <c r="B132" s="84"/>
      <c r="C132" s="84"/>
      <c r="D132" s="84"/>
      <c r="E132" s="84"/>
      <c r="F132" s="84"/>
      <c r="G132" s="84"/>
      <c r="H132" s="84"/>
      <c r="I132" s="84"/>
      <c r="J132" s="84"/>
      <c r="K132" s="84"/>
      <c r="M132" s="33"/>
      <c r="N132" s="33"/>
      <c r="O132" s="33"/>
      <c r="P132" s="33"/>
      <c r="Q132" s="33"/>
      <c r="R132" s="33"/>
      <c r="S132" s="33"/>
      <c r="T132" s="33"/>
      <c r="U132" s="40"/>
      <c r="V132" s="40"/>
      <c r="W132" s="40"/>
      <c r="X132" s="40"/>
      <c r="Y132" s="35"/>
      <c r="Z132" s="35"/>
      <c r="AA132" s="35"/>
      <c r="AB132" s="33"/>
      <c r="AC132" s="33"/>
      <c r="AD132" s="33"/>
      <c r="AE132" s="33"/>
      <c r="AF132" s="33"/>
      <c r="AG132" s="33"/>
      <c r="AH132" s="33"/>
      <c r="AI132" s="33"/>
      <c r="AJ132" s="33"/>
      <c r="AK132" s="33"/>
      <c r="AL132" s="33"/>
      <c r="AM132" s="33"/>
      <c r="AN132" s="33"/>
      <c r="AO132" s="33"/>
      <c r="AP132" s="33"/>
      <c r="AQ132" s="33"/>
      <c r="AR132" s="33"/>
    </row>
    <row r="133" spans="1:44">
      <c r="A133" s="84"/>
      <c r="B133" s="84"/>
      <c r="C133" s="84"/>
      <c r="D133" s="84"/>
      <c r="E133" s="84"/>
      <c r="F133" s="84"/>
      <c r="G133" s="84"/>
      <c r="H133" s="84"/>
      <c r="I133" s="84"/>
      <c r="J133" s="84"/>
      <c r="K133" s="84"/>
      <c r="M133" s="33"/>
      <c r="N133" s="33"/>
      <c r="O133" s="33"/>
      <c r="P133" s="33"/>
      <c r="Q133" s="33"/>
      <c r="R133" s="33"/>
      <c r="S133" s="33"/>
      <c r="T133" s="33"/>
      <c r="U133" s="40"/>
      <c r="V133" s="40"/>
      <c r="W133" s="40"/>
      <c r="X133" s="40"/>
      <c r="Y133" s="35"/>
      <c r="Z133" s="35"/>
      <c r="AA133" s="35"/>
      <c r="AB133" s="33"/>
      <c r="AC133" s="33"/>
      <c r="AD133" s="33"/>
      <c r="AE133" s="33"/>
      <c r="AF133" s="33"/>
      <c r="AG133" s="33"/>
      <c r="AH133" s="33"/>
      <c r="AI133" s="33"/>
      <c r="AJ133" s="33"/>
      <c r="AK133" s="33"/>
      <c r="AL133" s="33"/>
      <c r="AM133" s="33"/>
      <c r="AN133" s="33"/>
      <c r="AO133" s="33"/>
      <c r="AP133" s="33"/>
      <c r="AQ133" s="33"/>
      <c r="AR133" s="33"/>
    </row>
    <row r="134" spans="1:44">
      <c r="M134" s="33"/>
      <c r="N134" s="33"/>
      <c r="O134" s="33"/>
      <c r="P134" s="33"/>
      <c r="Q134" s="33"/>
      <c r="R134" s="33"/>
      <c r="S134" s="33"/>
      <c r="T134" s="33"/>
      <c r="U134" s="40"/>
      <c r="V134" s="40"/>
      <c r="W134" s="40"/>
      <c r="X134" s="40"/>
      <c r="Y134" s="35"/>
      <c r="Z134" s="35"/>
      <c r="AA134" s="35"/>
      <c r="AB134" s="33"/>
      <c r="AC134" s="33"/>
      <c r="AD134" s="33"/>
      <c r="AE134" s="33"/>
      <c r="AF134" s="33"/>
      <c r="AG134" s="33"/>
      <c r="AH134" s="33"/>
      <c r="AI134" s="33"/>
      <c r="AJ134" s="33"/>
      <c r="AK134" s="33"/>
      <c r="AL134" s="33"/>
      <c r="AM134" s="33"/>
      <c r="AN134" s="33"/>
      <c r="AO134" s="33"/>
      <c r="AP134" s="33"/>
      <c r="AQ134" s="33"/>
      <c r="AR134" s="33"/>
    </row>
    <row r="135" spans="1:44">
      <c r="M135" s="33"/>
      <c r="N135" s="33"/>
      <c r="O135" s="33"/>
      <c r="P135" s="33"/>
      <c r="Q135" s="33"/>
      <c r="R135" s="33"/>
      <c r="S135" s="33"/>
      <c r="T135" s="33"/>
      <c r="U135" s="40"/>
      <c r="V135" s="40"/>
      <c r="W135" s="40"/>
      <c r="X135" s="40"/>
      <c r="Y135" s="35"/>
      <c r="Z135" s="35"/>
      <c r="AA135" s="35"/>
      <c r="AB135" s="33"/>
      <c r="AC135" s="33"/>
      <c r="AD135" s="33"/>
      <c r="AE135" s="33"/>
      <c r="AF135" s="33"/>
      <c r="AG135" s="33"/>
      <c r="AH135" s="33"/>
      <c r="AI135" s="33"/>
      <c r="AJ135" s="33"/>
      <c r="AK135" s="33"/>
      <c r="AL135" s="33"/>
      <c r="AM135" s="33"/>
      <c r="AN135" s="33"/>
      <c r="AO135" s="33"/>
      <c r="AP135" s="33"/>
      <c r="AQ135" s="33"/>
      <c r="AR135" s="33"/>
    </row>
    <row r="136" spans="1:44">
      <c r="M136" s="33"/>
      <c r="N136" s="33"/>
      <c r="O136" s="33"/>
      <c r="P136" s="33"/>
      <c r="Q136" s="33"/>
      <c r="R136" s="33"/>
      <c r="S136" s="33"/>
      <c r="T136" s="33"/>
      <c r="U136" s="40"/>
      <c r="V136" s="40"/>
      <c r="W136" s="40"/>
      <c r="X136" s="40"/>
      <c r="Y136" s="35"/>
      <c r="Z136" s="35"/>
      <c r="AA136" s="35"/>
      <c r="AB136" s="33"/>
      <c r="AC136" s="33"/>
      <c r="AD136" s="33"/>
      <c r="AE136" s="33"/>
      <c r="AF136" s="33"/>
      <c r="AG136" s="33"/>
      <c r="AH136" s="33"/>
      <c r="AI136" s="33"/>
      <c r="AJ136" s="33"/>
      <c r="AK136" s="33"/>
      <c r="AL136" s="33"/>
      <c r="AM136" s="33"/>
      <c r="AN136" s="33"/>
      <c r="AO136" s="33"/>
      <c r="AP136" s="33"/>
      <c r="AQ136" s="33"/>
      <c r="AR136" s="33"/>
    </row>
    <row r="137" spans="1:44">
      <c r="M137" s="33"/>
      <c r="N137" s="33"/>
      <c r="O137" s="33"/>
      <c r="P137" s="33"/>
      <c r="Q137" s="33"/>
      <c r="R137" s="33"/>
      <c r="S137" s="33"/>
      <c r="T137" s="33"/>
      <c r="U137" s="40"/>
      <c r="V137" s="40"/>
      <c r="W137" s="40"/>
      <c r="X137" s="40"/>
      <c r="Y137" s="35"/>
      <c r="Z137" s="35"/>
      <c r="AA137" s="35"/>
      <c r="AB137" s="33"/>
      <c r="AC137" s="33"/>
      <c r="AD137" s="33"/>
      <c r="AE137" s="33"/>
      <c r="AF137" s="33"/>
      <c r="AG137" s="33"/>
      <c r="AH137" s="33"/>
      <c r="AI137" s="33"/>
      <c r="AJ137" s="33"/>
      <c r="AK137" s="33"/>
      <c r="AL137" s="33"/>
      <c r="AM137" s="33"/>
      <c r="AN137" s="33"/>
      <c r="AO137" s="33"/>
      <c r="AP137" s="33"/>
      <c r="AQ137" s="33"/>
      <c r="AR137" s="33"/>
    </row>
    <row r="138" spans="1:44">
      <c r="M138" s="33"/>
      <c r="N138" s="33"/>
      <c r="O138" s="33"/>
      <c r="P138" s="33"/>
      <c r="Q138" s="33"/>
      <c r="R138" s="33"/>
      <c r="S138" s="33"/>
      <c r="T138" s="33"/>
      <c r="U138" s="40"/>
      <c r="V138" s="40"/>
      <c r="W138" s="40"/>
      <c r="X138" s="40"/>
      <c r="Y138" s="35"/>
      <c r="Z138" s="35"/>
      <c r="AA138" s="35"/>
      <c r="AB138" s="33"/>
      <c r="AC138" s="33"/>
      <c r="AD138" s="33"/>
      <c r="AE138" s="33"/>
      <c r="AF138" s="33"/>
      <c r="AG138" s="33"/>
      <c r="AH138" s="33"/>
      <c r="AI138" s="33"/>
      <c r="AJ138" s="33"/>
      <c r="AK138" s="33"/>
      <c r="AL138" s="33"/>
      <c r="AM138" s="33"/>
      <c r="AN138" s="33"/>
      <c r="AO138" s="33"/>
      <c r="AP138" s="33"/>
      <c r="AQ138" s="33"/>
      <c r="AR138" s="33"/>
    </row>
    <row r="139" spans="1:44">
      <c r="M139" s="33"/>
      <c r="N139" s="33"/>
      <c r="O139" s="33"/>
      <c r="P139" s="33"/>
      <c r="Q139" s="33"/>
      <c r="R139" s="33"/>
      <c r="S139" s="33"/>
      <c r="T139" s="33"/>
      <c r="U139" s="40"/>
      <c r="V139" s="40"/>
      <c r="W139" s="40"/>
      <c r="X139" s="40"/>
      <c r="Y139" s="35"/>
      <c r="Z139" s="35"/>
      <c r="AA139" s="35"/>
      <c r="AB139" s="33"/>
      <c r="AC139" s="33"/>
      <c r="AD139" s="33"/>
      <c r="AE139" s="33"/>
      <c r="AF139" s="33"/>
      <c r="AG139" s="33"/>
      <c r="AH139" s="33"/>
      <c r="AI139" s="33"/>
      <c r="AJ139" s="33"/>
      <c r="AK139" s="33"/>
      <c r="AL139" s="33"/>
      <c r="AM139" s="33"/>
      <c r="AN139" s="33"/>
      <c r="AO139" s="33"/>
      <c r="AP139" s="33"/>
      <c r="AQ139" s="33"/>
      <c r="AR139" s="33"/>
    </row>
    <row r="140" spans="1:44">
      <c r="M140" s="33"/>
      <c r="N140" s="33"/>
      <c r="O140" s="33"/>
      <c r="P140" s="33"/>
      <c r="Q140" s="33"/>
      <c r="R140" s="33"/>
      <c r="S140" s="33"/>
      <c r="T140" s="33"/>
      <c r="U140" s="40"/>
      <c r="V140" s="40"/>
      <c r="W140" s="40"/>
      <c r="X140" s="40"/>
      <c r="Y140" s="35"/>
      <c r="Z140" s="35"/>
      <c r="AA140" s="35"/>
      <c r="AB140" s="33"/>
      <c r="AC140" s="33"/>
      <c r="AD140" s="33"/>
      <c r="AE140" s="33"/>
      <c r="AF140" s="33"/>
      <c r="AG140" s="33"/>
      <c r="AH140" s="33"/>
      <c r="AI140" s="33"/>
      <c r="AJ140" s="33"/>
      <c r="AK140" s="33"/>
      <c r="AL140" s="33"/>
      <c r="AM140" s="33"/>
      <c r="AN140" s="33"/>
      <c r="AO140" s="33"/>
      <c r="AP140" s="33"/>
      <c r="AQ140" s="33"/>
      <c r="AR140" s="33"/>
    </row>
  </sheetData>
  <sheetProtection sheet="1" objects="1" scenarios="1"/>
  <mergeCells count="1">
    <mergeCell ref="A2:B2"/>
  </mergeCells>
  <dataValidations count="1">
    <dataValidation type="decimal" operator="greaterThanOrEqual" allowBlank="1" showInputMessage="1" showErrorMessage="1" sqref="B5:D11 B16:D22 B27:D33 B38:C44">
      <formula1>0</formula1>
    </dataValidation>
  </dataValidations>
  <pageMargins left="0.59055118110236227" right="0.59055118110236227" top="0.98425196850393704" bottom="0.98425196850393704" header="0.51181102362204722" footer="0.51181102362204722"/>
  <pageSetup paperSize="9" scale="92" orientation="portrait" horizontalDpi="4294967292" verticalDpi="180" r:id="rId1"/>
  <headerFooter alignWithMargins="0">
    <oddHeader>&amp;L&amp;"Arial,Bold"&amp;14Tools for Demographic Estimation&amp;R&amp;"Arial,Bold"&amp;14Adult siblings</oddHeader>
    <oddFooter>&amp;L&amp;"+,Regular"&amp;12&amp;F&amp;R&amp;"+,Regular"&amp;12&amp;D  &amp;T</oddFooter>
  </headerFooter>
  <rowBreaks count="2" manualBreakCount="2">
    <brk id="45" max="16383" man="1"/>
    <brk id="67"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sheetPr codeName="Sheet3">
    <tabColor theme="9" tint="0.59999389629810485"/>
    <pageSetUpPr fitToPage="1"/>
  </sheetPr>
  <dimension ref="D3:D5"/>
  <sheetViews>
    <sheetView showGridLines="0" showRowColHeaders="0" zoomScaleNormal="100" workbookViewId="0">
      <selection activeCell="B2" sqref="B2"/>
    </sheetView>
  </sheetViews>
  <sheetFormatPr defaultRowHeight="12.75"/>
  <sheetData>
    <row r="3" spans="4:4" ht="23.25">
      <c r="D3" s="50"/>
    </row>
    <row r="4" spans="4:4">
      <c r="D4" s="49"/>
    </row>
    <row r="5" spans="4:4">
      <c r="D5" s="33"/>
    </row>
  </sheetData>
  <sheetProtection sheet="1" objects="1" scenarios="1" selectLockedCells="1" selectUnlockedCells="1"/>
  <pageMargins left="0.59055118110236227" right="0.59055118110236227" top="0.74803149606299213" bottom="0.74803149606299213" header="0.31496062992125984" footer="0.31496062992125984"/>
  <pageSetup paperSize="9" scale="59" orientation="portrait" verticalDpi="0" r:id="rId1"/>
  <headerFooter>
    <oddHeader>&amp;L&amp;"+,Bold"&amp;14Tools for Demographic Estimation&amp;R&amp;"+,Bold"&amp;14Adult siblings</oddHeader>
    <oddFooter>&amp;L&amp;F&amp;R&amp;D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Model data</vt:lpstr>
      <vt:lpstr>Calculations</vt:lpstr>
      <vt:lpstr>Charts</vt:lpstr>
      <vt:lpstr>Model_LTs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itimaeus</dc:creator>
  <cp:lastModifiedBy>Accounting</cp:lastModifiedBy>
  <cp:lastPrinted>2011-11-12T18:39:16Z</cp:lastPrinted>
  <dcterms:created xsi:type="dcterms:W3CDTF">1999-03-28T20:35:33Z</dcterms:created>
  <dcterms:modified xsi:type="dcterms:W3CDTF">2013-10-24T08:52:39Z</dcterms:modified>
</cp:coreProperties>
</file>